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90" yWindow="135" windowWidth="16230" windowHeight="12660" tabRatio="562"/>
  </bookViews>
  <sheets>
    <sheet name="СВОД " sheetId="17" r:id="rId1"/>
    <sheet name="МП 6" sheetId="10" state="hidden" r:id="rId2"/>
  </sheets>
  <definedNames>
    <definedName name="_xlnm.Print_Titles" localSheetId="0">'СВОД '!$5:$5</definedName>
    <definedName name="_xlnm.Print_Area" localSheetId="0">'СВОД '!$A$1:$P$250</definedName>
  </definedNames>
  <calcPr calcId="144525"/>
</workbook>
</file>

<file path=xl/calcChain.xml><?xml version="1.0" encoding="utf-8"?>
<calcChain xmlns="http://schemas.openxmlformats.org/spreadsheetml/2006/main">
  <c r="I249" i="17" l="1"/>
  <c r="I248" i="17"/>
  <c r="N246" i="17"/>
  <c r="N248" i="17" s="1"/>
  <c r="H246" i="17"/>
  <c r="I246" i="17" s="1"/>
  <c r="G246" i="17"/>
  <c r="E246" i="17"/>
  <c r="N241" i="17"/>
  <c r="N240" i="17"/>
  <c r="J246" i="17" l="1"/>
  <c r="O246" i="17" s="1"/>
  <c r="N226" i="17"/>
  <c r="N225" i="17"/>
  <c r="N224" i="17"/>
  <c r="N227" i="17" s="1"/>
  <c r="O224" i="17" s="1"/>
  <c r="I226" i="17"/>
  <c r="I225" i="17"/>
  <c r="I224" i="17"/>
  <c r="J224" i="17" s="1"/>
  <c r="E224" i="17"/>
  <c r="N139" i="17"/>
  <c r="N136" i="17"/>
  <c r="N135" i="17"/>
  <c r="N134" i="17"/>
  <c r="N133" i="17"/>
  <c r="N140" i="17" s="1"/>
  <c r="O133" i="17" s="1"/>
  <c r="N119" i="17" l="1"/>
  <c r="N118" i="17"/>
  <c r="N117" i="17"/>
  <c r="I119" i="17"/>
  <c r="I116" i="17"/>
  <c r="J116" i="17" s="1"/>
  <c r="O86" i="17" l="1"/>
  <c r="N91" i="17"/>
  <c r="N87" i="17"/>
  <c r="N86" i="17"/>
  <c r="I90" i="17"/>
  <c r="I89" i="17"/>
  <c r="I88" i="17"/>
  <c r="I87" i="17"/>
  <c r="I86" i="17"/>
  <c r="J86" i="17" s="1"/>
  <c r="N83" i="17" l="1"/>
  <c r="N81" i="17"/>
  <c r="N80" i="17"/>
  <c r="N79" i="17"/>
  <c r="I82" i="17"/>
  <c r="I81" i="17"/>
  <c r="I80" i="17"/>
  <c r="J79" i="17"/>
  <c r="I79" i="17"/>
  <c r="N77" i="17" l="1"/>
  <c r="N76" i="17"/>
  <c r="N75" i="17"/>
  <c r="N74" i="17"/>
  <c r="N73" i="17"/>
  <c r="N72" i="17"/>
  <c r="N70" i="17"/>
  <c r="N69" i="17"/>
  <c r="N68" i="17"/>
  <c r="N78" i="17" s="1"/>
  <c r="I28" i="17"/>
  <c r="J28" i="17" s="1"/>
  <c r="H26" i="17"/>
  <c r="I26" i="17" s="1"/>
  <c r="J26" i="17" s="1"/>
  <c r="G26" i="17"/>
  <c r="O127" i="17" l="1"/>
  <c r="N127" i="17"/>
  <c r="E127" i="17"/>
  <c r="N235" i="17" l="1"/>
  <c r="N239" i="17" s="1"/>
  <c r="E235" i="17"/>
  <c r="N233" i="17"/>
  <c r="N232" i="17"/>
  <c r="N231" i="17"/>
  <c r="N230" i="17"/>
  <c r="N229" i="17"/>
  <c r="N234" i="17" s="1"/>
  <c r="O229" i="17" s="1"/>
  <c r="I228" i="17"/>
  <c r="N221" i="17"/>
  <c r="O219" i="17" s="1"/>
  <c r="N220" i="17"/>
  <c r="N219" i="17"/>
  <c r="I222" i="17"/>
  <c r="I221" i="17"/>
  <c r="I219" i="17"/>
  <c r="E219" i="17"/>
  <c r="J219" i="17" s="1"/>
  <c r="I216" i="17"/>
  <c r="J216" i="17" s="1"/>
  <c r="N214" i="17"/>
  <c r="N213" i="17"/>
  <c r="I213" i="17"/>
  <c r="E213" i="17"/>
  <c r="J213" i="17" l="1"/>
  <c r="N218" i="17"/>
  <c r="O213" i="17"/>
  <c r="N211" i="17" l="1"/>
  <c r="N210" i="17"/>
  <c r="N208" i="17"/>
  <c r="I208" i="17"/>
  <c r="E208" i="17"/>
  <c r="N197" i="17"/>
  <c r="I192" i="17"/>
  <c r="N191" i="17"/>
  <c r="N190" i="17"/>
  <c r="N189" i="17"/>
  <c r="I189" i="17"/>
  <c r="E189" i="17"/>
  <c r="N187" i="17"/>
  <c r="N186" i="17"/>
  <c r="N185" i="17"/>
  <c r="N184" i="17"/>
  <c r="N183" i="17"/>
  <c r="N182" i="17"/>
  <c r="I182" i="17"/>
  <c r="J182" i="17" s="1"/>
  <c r="N181" i="17"/>
  <c r="I181" i="17"/>
  <c r="J181" i="17" s="1"/>
  <c r="N180" i="17"/>
  <c r="I180" i="17"/>
  <c r="J180" i="17" s="1"/>
  <c r="N179" i="17"/>
  <c r="I179" i="17"/>
  <c r="J179" i="17" s="1"/>
  <c r="N178" i="17"/>
  <c r="H178" i="17"/>
  <c r="G178" i="17"/>
  <c r="E178" i="17"/>
  <c r="J189" i="17" l="1"/>
  <c r="N188" i="17"/>
  <c r="N212" i="17"/>
  <c r="N207" i="17"/>
  <c r="J178" i="17"/>
  <c r="I178" i="17"/>
  <c r="J208" i="17"/>
  <c r="N176" i="17"/>
  <c r="N175" i="17"/>
  <c r="N174" i="17"/>
  <c r="N173" i="17"/>
  <c r="I173" i="17"/>
  <c r="N172" i="17"/>
  <c r="I172" i="17"/>
  <c r="N171" i="17"/>
  <c r="I171" i="17"/>
  <c r="N170" i="17"/>
  <c r="I170" i="17"/>
  <c r="N169" i="17"/>
  <c r="I169" i="17"/>
  <c r="E169" i="17"/>
  <c r="J173" i="17" s="1"/>
  <c r="O189" i="17" l="1"/>
  <c r="O208" i="17"/>
  <c r="N177" i="17"/>
  <c r="J172" i="17"/>
  <c r="J171" i="17"/>
  <c r="J169" i="17"/>
  <c r="O169" i="17" s="1"/>
  <c r="J170" i="17"/>
  <c r="N167" i="17" l="1"/>
  <c r="N163" i="17"/>
  <c r="N162" i="17"/>
  <c r="N159" i="17"/>
  <c r="N158" i="17"/>
  <c r="N156" i="17"/>
  <c r="N154" i="17"/>
  <c r="N153" i="17"/>
  <c r="N152" i="17"/>
  <c r="N151" i="17"/>
  <c r="N150" i="17"/>
  <c r="N149" i="17"/>
  <c r="N148" i="17"/>
  <c r="N146" i="17"/>
  <c r="N145" i="17"/>
  <c r="N144" i="17"/>
  <c r="N143" i="17"/>
  <c r="I143" i="17"/>
  <c r="N142" i="17"/>
  <c r="N141" i="17"/>
  <c r="H141" i="17"/>
  <c r="G141" i="17"/>
  <c r="E141" i="17"/>
  <c r="J143" i="17" l="1"/>
  <c r="N168" i="17"/>
  <c r="I141" i="17"/>
  <c r="J141" i="17" s="1"/>
  <c r="N108" i="17" l="1"/>
  <c r="N107" i="17"/>
  <c r="N106" i="17"/>
  <c r="N105" i="17"/>
  <c r="N104" i="17"/>
  <c r="N103" i="17"/>
  <c r="N102" i="17"/>
  <c r="I102" i="17"/>
  <c r="J102" i="17" s="1"/>
  <c r="N101" i="17"/>
  <c r="I101" i="17"/>
  <c r="J101" i="17" s="1"/>
  <c r="N100" i="17"/>
  <c r="I100" i="17"/>
  <c r="J100" i="17" s="1"/>
  <c r="N99" i="17"/>
  <c r="I99" i="17"/>
  <c r="J99" i="17" s="1"/>
  <c r="N98" i="17"/>
  <c r="I98" i="17"/>
  <c r="J98" i="17" s="1"/>
  <c r="N109" i="17" l="1"/>
  <c r="O98" i="17" s="1"/>
  <c r="N66" i="17" l="1"/>
  <c r="N65" i="17"/>
  <c r="N64" i="17"/>
  <c r="N63" i="17"/>
  <c r="N62" i="17"/>
  <c r="N61" i="17"/>
  <c r="N60" i="17"/>
  <c r="N59" i="17"/>
  <c r="N58" i="17"/>
  <c r="N57" i="17"/>
  <c r="N56" i="17"/>
  <c r="N55" i="17"/>
  <c r="N54" i="17"/>
  <c r="N53" i="17"/>
  <c r="N52" i="17"/>
  <c r="N51" i="17"/>
  <c r="N50" i="17"/>
  <c r="N49" i="17"/>
  <c r="N48" i="17"/>
  <c r="N47" i="17"/>
  <c r="N46" i="17"/>
  <c r="I46" i="17"/>
  <c r="N45" i="17"/>
  <c r="I45" i="17"/>
  <c r="N44" i="17"/>
  <c r="I44" i="17"/>
  <c r="N43" i="17"/>
  <c r="I43" i="17"/>
  <c r="N42" i="17"/>
  <c r="H42" i="17"/>
  <c r="G42" i="17"/>
  <c r="E42" i="17"/>
  <c r="N67" i="17" l="1"/>
  <c r="I42" i="17"/>
  <c r="J42" i="17"/>
  <c r="N37" i="17"/>
  <c r="N36" i="17"/>
  <c r="I36" i="17"/>
  <c r="I35" i="17"/>
  <c r="I34" i="17"/>
  <c r="N33" i="17"/>
  <c r="I33" i="17"/>
  <c r="H32" i="17"/>
  <c r="G32" i="17"/>
  <c r="I32" i="17" s="1"/>
  <c r="E32" i="17"/>
  <c r="N24" i="17"/>
  <c r="N23" i="17"/>
  <c r="N22" i="17"/>
  <c r="N21" i="17"/>
  <c r="N20" i="17"/>
  <c r="N19" i="17"/>
  <c r="N18" i="17"/>
  <c r="N17" i="17"/>
  <c r="N16" i="17"/>
  <c r="N15" i="17"/>
  <c r="N14" i="17"/>
  <c r="N13" i="17"/>
  <c r="N12" i="17"/>
  <c r="N11" i="17"/>
  <c r="N10" i="17"/>
  <c r="I10" i="17"/>
  <c r="J10" i="17" s="1"/>
  <c r="N9" i="17"/>
  <c r="I9" i="17"/>
  <c r="J9" i="17" s="1"/>
  <c r="N8" i="17"/>
  <c r="I8" i="17"/>
  <c r="J8" i="17" s="1"/>
  <c r="N7" i="17"/>
  <c r="I7" i="17"/>
  <c r="J7" i="17" s="1"/>
  <c r="N6" i="17"/>
  <c r="H6" i="17"/>
  <c r="G6" i="17"/>
  <c r="E6" i="17"/>
  <c r="N41" i="17" l="1"/>
  <c r="I6" i="17"/>
  <c r="J6" i="17" s="1"/>
  <c r="O42" i="17"/>
  <c r="N25" i="17"/>
  <c r="J32" i="17"/>
  <c r="O32" i="17" s="1"/>
  <c r="O6" i="17" l="1"/>
  <c r="E133" i="17" l="1"/>
  <c r="N121" i="17" l="1"/>
  <c r="O121" i="17" s="1"/>
  <c r="E116" i="17" l="1"/>
  <c r="N120" i="17" l="1"/>
  <c r="N111" i="17"/>
  <c r="N110" i="17"/>
  <c r="E110" i="17"/>
  <c r="N115" i="17" l="1"/>
  <c r="O110" i="17"/>
  <c r="I95" i="17" l="1"/>
  <c r="N92" i="17"/>
  <c r="N97" i="17" s="1"/>
  <c r="O92" i="17" s="1"/>
  <c r="E92" i="17"/>
  <c r="E86" i="17" l="1"/>
  <c r="E79" i="17" l="1"/>
  <c r="I72" i="17" l="1"/>
  <c r="I71" i="17"/>
  <c r="I70" i="17"/>
  <c r="I69" i="17"/>
  <c r="E68" i="17"/>
  <c r="O79" i="17" l="1"/>
  <c r="O68" i="17"/>
  <c r="N30" i="17"/>
  <c r="N28" i="17"/>
  <c r="E26" i="17"/>
  <c r="N31" i="17" l="1"/>
  <c r="O26" i="17" s="1"/>
</calcChain>
</file>

<file path=xl/sharedStrings.xml><?xml version="1.0" encoding="utf-8"?>
<sst xmlns="http://schemas.openxmlformats.org/spreadsheetml/2006/main" count="522" uniqueCount="349">
  <si>
    <t>№ п/п</t>
  </si>
  <si>
    <t>Целевые показатели</t>
  </si>
  <si>
    <t>Ответственные исполнители              (Ф.И.О.  телефон)</t>
  </si>
  <si>
    <t>Источники финансирования</t>
  </si>
  <si>
    <t>% исполнения к плану</t>
  </si>
  <si>
    <t>план</t>
  </si>
  <si>
    <t>всего:</t>
  </si>
  <si>
    <t>Федеральный бюджет</t>
  </si>
  <si>
    <t>бюджет автономного округа</t>
  </si>
  <si>
    <t>бюджет муниципального образования</t>
  </si>
  <si>
    <t>Привлеченные средства</t>
  </si>
  <si>
    <t>в т.ч.     КАПы</t>
  </si>
  <si>
    <t xml:space="preserve">Наименование  муниципальной  программы </t>
  </si>
  <si>
    <t>Наименование мероприятий программы</t>
  </si>
  <si>
    <t>план на 2014 год</t>
  </si>
  <si>
    <t>на 01.01.2014</t>
  </si>
  <si>
    <t>Кассовое исполнение</t>
  </si>
  <si>
    <t xml:space="preserve">Причины отклонения </t>
  </si>
  <si>
    <t>Остаток 2013 года</t>
  </si>
  <si>
    <t>= гр.7/гр.6*100</t>
  </si>
  <si>
    <t>% финансирования к плану</t>
  </si>
  <si>
    <t>= гр.8/гр.7*100</t>
  </si>
  <si>
    <t>= гр.8/гр.6*100</t>
  </si>
  <si>
    <t>Исполнение 
(% исполнения к плану)</t>
  </si>
  <si>
    <t>Приложение №2</t>
  </si>
  <si>
    <t>Нефтеюганского района</t>
  </si>
  <si>
    <t>от "_____"____________2014 №________</t>
  </si>
  <si>
    <t>Главный бухгалтер</t>
  </si>
  <si>
    <t>Руководитель</t>
  </si>
  <si>
    <t>Исполнитель</t>
  </si>
  <si>
    <t>№ телефона</t>
  </si>
  <si>
    <t>% исполнения к  лимиту финансированию</t>
  </si>
  <si>
    <t>Отчет о ходе реализации  муниципальных программ  и ведомственных  целевых программ   Нефтеюганского района.</t>
  </si>
  <si>
    <t>Результаты реализации,  причины отклонения, проблемные вопросы (по каждому мероприятию)</t>
  </si>
  <si>
    <t>Лимит финансирования</t>
  </si>
  <si>
    <t xml:space="preserve">к письму  администрации </t>
  </si>
  <si>
    <t xml:space="preserve">Наименование муниципальной  программы </t>
  </si>
  <si>
    <t>Число выполненных основных мероприятий, единиц</t>
  </si>
  <si>
    <t>Степень реализации основных мероприятий, %</t>
  </si>
  <si>
    <t>4=3/2*100%</t>
  </si>
  <si>
    <t>Оценка использования финансовых средств</t>
  </si>
  <si>
    <t>8=7/6*100%</t>
  </si>
  <si>
    <t>Степень соответствия запланированному уровню затрат, %</t>
  </si>
  <si>
    <t>Оценка эффективности использования средств, %</t>
  </si>
  <si>
    <t>9=4/8*100%</t>
  </si>
  <si>
    <t>Информация по целевым индикаторам муниципальной программы</t>
  </si>
  <si>
    <t>Степень достижения целевого значений, %</t>
  </si>
  <si>
    <t>13=12/11*100%</t>
  </si>
  <si>
    <t>Уровень эффективности реализации программы</t>
  </si>
  <si>
    <t>Итого общая степень достижения целей программы</t>
  </si>
  <si>
    <t>респуб-кий бюджет</t>
  </si>
  <si>
    <t>федеральный бюджет</t>
  </si>
  <si>
    <t xml:space="preserve">местный бюджет </t>
  </si>
  <si>
    <t>внебюджетные средства</t>
  </si>
  <si>
    <t>Количество субъектов малого и среднего предпринимательства, в том числе:</t>
  </si>
  <si>
    <t>республиканский бюджет</t>
  </si>
  <si>
    <t>Удельный вес численности населения в возрасте 5-18 лет, охваченного образованием, в общей численности населения в возрасте 5-18 лет</t>
  </si>
  <si>
    <t>Доля педагогических и управленческих кадров общеобразовательных учреждений, которые пройдут повышение квалификации для работы в соответствии с федеральными государственными образовательными стандартами</t>
  </si>
  <si>
    <t>Доступность дошкольного образования (отношение численности детей в возрасте 1-7 лет, которым предоставлена возможность получать услуги дошкольного образования, к численности детей в возрасте 1-7 лет, скорректированной на численность детей в возрасте 5-7 лет, обучающихся в школе)</t>
  </si>
  <si>
    <t>Охват детей в возрасте от 3 до 7 лет услугами дошкольного образования (отношение численности детей в возрасте 3-7 лет, которым предоставлена возможность получать услуги дошкольного образования, к численности детей в возрасте 3-7 лет, скорректированной на численность детей в возрасте 5-7 лет, обучающихся в школе)</t>
  </si>
  <si>
    <t>Доля детей, охваченных образовательными программами дополнительного образования детей, в общей численности детей и молодежи в возрасте 5-18 лет</t>
  </si>
  <si>
    <t>Удовлетворенность населения качеством дошкольного, общего и дополнительного образования</t>
  </si>
  <si>
    <t>Количество муниципальных служащих и лиц, замещающих муниципальные должности на постоянной основе, направленных на профессиональную переподготовку и повышение квалификации (не менее)</t>
  </si>
  <si>
    <t>Количество муниципальных служащих и лиц, замещающих муниципальные должности на постоянной основе, принявших участие в семинарах, тренингах и других формах краткосрочного профессионального обучения (не менее)</t>
  </si>
  <si>
    <t>Доля вакантных должностей муниципальной службы, замещаемых на конкурсной основе (не менее)</t>
  </si>
  <si>
    <t>Доля муниципальных служащих в возрасте до 30 лет, имеющих стаж муниципальной службы более трех лет (не менее)</t>
  </si>
  <si>
    <t>Доля вакантных должностей муниципальной службы, замещаемых на основе назначения из кадрового резерва на муниципальной службе (не менее)</t>
  </si>
  <si>
    <t>Динамика (снижение) нарушений на муниципальной службе, в том числе коррупционной направленности</t>
  </si>
  <si>
    <t>Доля граждан, которые удовлетворены деятельностью органов местного самоуправления (не менее)</t>
  </si>
  <si>
    <t>Доля граждан, которые удовлетворены качеством муниципальных услуг (не менее</t>
  </si>
  <si>
    <t>Отклонение исполнения бюджета Большеигнатовского муниципального района по расходам к утвержденному уровню</t>
  </si>
  <si>
    <t>Отклонение исполнения бюджета Большеигнатовского муниципального района по доходам к утвержденному уровню</t>
  </si>
  <si>
    <t xml:space="preserve">Соблюдение порядка и сроков составления и утверждения проекта  бюджета Большеигнатовского  муниципального района        </t>
  </si>
  <si>
    <t>Соблюдение установленных бюджетным законодательством требований о составе отчетности об исполнении бюджета Большеигнатовского муниципального района.</t>
  </si>
  <si>
    <t>не более 5</t>
  </si>
  <si>
    <t>Использование муниципальными учреждениями Большеигнатовского муниципального района нормативно-подушевого финансирования услуг.</t>
  </si>
  <si>
    <t>Доля населения, удовлетворенного качеством оказываемых муниципальных  услуг (оценка удовлетворительно и выше).</t>
  </si>
  <si>
    <t>Темп роста налоговых и неналоговых доходов бюджета Большеигнатовского муниципального района (по отношению к предыдущему году).</t>
  </si>
  <si>
    <t>Соблюдение органами местного самоуправления норм бюджетного законодательства Российской Федерации при подготовке проектов местных бюджетов на очередной финансовый год и плановый период</t>
  </si>
  <si>
    <t>Уровень обеспеченности населения спортивными сооружениями</t>
  </si>
  <si>
    <t>Индекс производства продукции  растениеводства (в сопоставимых ценах)</t>
  </si>
  <si>
    <t>Индекс физического объема инвестиций в основной капитал сельского хозяйства</t>
  </si>
  <si>
    <t>Рентабельность сельскохозяйственных организаций</t>
  </si>
  <si>
    <t>Приобретение тракторов</t>
  </si>
  <si>
    <t xml:space="preserve">Приобретение зерноуборочных комбайнов </t>
  </si>
  <si>
    <t>Приобретение кормоуборочных комбайнов</t>
  </si>
  <si>
    <t>Предотвращение выбытия из сельхозоборота сельхозугодий</t>
  </si>
  <si>
    <t>Вовдечение в сельхоз оборот неиспользуемых сельхозугодий</t>
  </si>
  <si>
    <t>Внесение минеральных удобрений</t>
  </si>
  <si>
    <t>Уровень обеспечения сельхозорганизаций квалифицированными специалистами</t>
  </si>
  <si>
    <t xml:space="preserve">Основные усилия были сосредоточены на совершенствовании бюджетного планирования, механизмов формирования муниципальных заданий бюджетным  учреждениям, контроля за достижением бюджетными учреждениями  запланированных результатов, предусмотренных муниципальным заданием, уточнением  методики расчета нормативных затрат на оказание муниципальных услуг, совершенствования процедур исполнения бюджета и составления отчетности о его исполнении, повышение качества оказываемых муниципальными учреждениями услуг;  создание единых нормативов финансирования муниципальных услуг;увеличение объема собственных доходных поступлений в бюджеты Большеигнатовского муниципального района и неналоговых доходов консолидированного бюджета Большеигнатовского муниципального района, повышение бюджетной дисциплины органов местного самоуправления
</t>
  </si>
  <si>
    <t>Численность пострадавших в результате несчастных случаев на производстве с утратой трудоспособности на 1 рабочий день и более и со смертельным исходом в расчете на тысячу работающих</t>
  </si>
  <si>
    <t>микропредприятия, ед.</t>
  </si>
  <si>
    <t>малые предприятия, ед.</t>
  </si>
  <si>
    <t>средние предприятия, ед.</t>
  </si>
  <si>
    <t>крестьянско(фермерские)хозяйства, ед.</t>
  </si>
  <si>
    <t>индивидуальные предприниматели, ед.</t>
  </si>
  <si>
    <t>Число занятых в сфере малого и среднего предпринимательства, чел.</t>
  </si>
  <si>
    <t>Доля занятых в сфере малого и среднего предпринимательства в общей среднесписочной численности занятых, %</t>
  </si>
  <si>
    <t>Товарооборот малых и средних предприятий, тыс.руб.</t>
  </si>
  <si>
    <t>Инвестиции в основной капитал малых и средних предприятий, тыс.руб.</t>
  </si>
  <si>
    <t>да</t>
  </si>
  <si>
    <t>прочие источники</t>
  </si>
  <si>
    <t>Удельный вес работников, занятых на рабочих местах, прошедших специальную оценку условий труда (аттестацию рабочих мест), в общем количестве работников организаций района</t>
  </si>
  <si>
    <t>Удельный вес работников, охваченных периодическими медицинскими осмотрами, в общем количестве работников, подлежащих прохождению периодических медицинских осмотров</t>
  </si>
  <si>
    <t>Уровень удовлетворенности населения  качеством предоставления государственных и муниципальных услуг в сфере культуры, от общего числа опрошенных</t>
  </si>
  <si>
    <t>Доля объектов культурного наследия, находящихся в удовлетворительном состоянии, в общем количестве объектов культурного наследия федерального, регионального и местного (муниципального) значения:</t>
  </si>
  <si>
    <t>Соотношение средней заработной платы работников учреждений культуры, повышение оплаты труда которых предусмотрено Указом Президента Российской Федерации от 7 мая 2012 г. № 597 «О мероприятиях по реализации государственной социальной политики», и средней заработной платы в Республике Мордовия</t>
  </si>
  <si>
    <t>Количество обучающихся в образовательных учреждениях дополнительного образования детей в Большеигнатовском муниципальном районе</t>
  </si>
  <si>
    <t>Доля специалистов государственных и муниципальных учреждений культуры, прошедших профессиональную переподготовку или повышение квалификации, от общего числа работников культуры</t>
  </si>
  <si>
    <t>1. Протяженность вновь построенных и реконструированных автомобильных дорог</t>
  </si>
  <si>
    <t>2. Доля вновь построенных и реконструированных дорог в общей протяженности дорог</t>
  </si>
  <si>
    <t>Организация конкурса на лучшее  сочинение среди школьников, на тему «Большеигнатовский район как часть многонациональной  Республики Мордовия»</t>
  </si>
  <si>
    <t>Количество граждан пожилого возраста, инвалидов, граждан имеющих детей, находящихся в трудной жизненной ситуации, которым оказывается адресная материальная помощь</t>
  </si>
  <si>
    <t>Количество многодетных семей, которым оказывалась материальная помощь на приобретение школьной формы</t>
  </si>
  <si>
    <t>Количество участников культурно-досуговых, спортивных мероприятий для инвалидов</t>
  </si>
  <si>
    <t>Количество инвалидов, обеспеченных периодическими изданиями</t>
  </si>
  <si>
    <t>Проведение рейдов по местам концентрации несовершеннолетних с целью выявления фактов употребления одурманивающих и наркотических  веществ</t>
  </si>
  <si>
    <t>Уровень зарегистрированной безработицы к экономически активному населению (на конец периода)</t>
  </si>
  <si>
    <t xml:space="preserve">Ввод новых рабочих  </t>
  </si>
  <si>
    <t>Численность лиц с установленным в текущем году профессиональным заболеванием в расчете на 1 тыс. работающих</t>
  </si>
  <si>
    <t>1. Предоставление  социальной помощи лицам, освободившимся из мест лишения свободы и прибывшим в район.</t>
  </si>
  <si>
    <t>Освещение  в СМИ мероприятий, проводимых в районе и направленных на профилактику  правонарушений и преступлений</t>
  </si>
  <si>
    <t>Количество проведенных рейдов в рамках  мероприятий комплексной профилактической операции «Подросток»</t>
  </si>
  <si>
    <t>1.Годовой объем ввода жилья</t>
  </si>
  <si>
    <t>2.Количество молодых семей, улучшивших жилищные условия (в том числе с использованием кредитов и займов) при оказании поддержки за счет средств федерального бюджета, республиканского бюджета Республики Мордовия и местных бюджетов</t>
  </si>
  <si>
    <t>3. Доля объемов пр. газа, расчеты за которую осуществляются  с использованием приборов учета  в общем объеме  пр. газа, потребляемого в районе, %</t>
  </si>
  <si>
    <t>4. Удельный расход воды на снабжение БУ, расчеты  за которую осуществляются с применением расчетных способов, на 1 чел, куб. м./чел.</t>
  </si>
  <si>
    <t>5. Удельный расход воды на снабжение БУ, расчеты  за которую осуществляются с применением  приборов учета, на 1 чел, куб. м./чел.</t>
  </si>
  <si>
    <t xml:space="preserve">Удельный вес расходов бюджета Большеигнатовского муниципального района, формируемых в рамках муниципальных программ, в общем объеме расходов бюджета Большеигнатовского муниципального района </t>
  </si>
  <si>
    <t>Объем просроченной кредиторской задолженности по выплате заработной платы и пособий по социальной помощи за счет средств бюджета Большеигнатовского муниципального района</t>
  </si>
  <si>
    <t xml:space="preserve">Уровень просроченной  кредиторской      задолженности    бюджета Большеигнатовского муниципального района </t>
  </si>
  <si>
    <t>не более 0,5</t>
  </si>
  <si>
    <t>Соблюдение предельного уровня дефицита бюджета Большеигнатовского муниципального района, определяемого в соответствии с законодательством Российской Федерации.</t>
  </si>
  <si>
    <t>Соответствие показателя "Доля расходов на обслуживание муниципального долга Большеигнатовского муниципального района в общем объеме расходов бюджета Большеигнатовского муниципального района" требованиям Бюджетного кодекса Российской Федерации</t>
  </si>
  <si>
    <t>Отношение объема муниципального долга Большеигнатовского муниципального района (без учета бюджетных кредитов) к доходам Большеигнатовского муниципального района без учета объема безвозмездных поступлений</t>
  </si>
  <si>
    <t>не выше 100</t>
  </si>
  <si>
    <t>Техническая оснащенность МКУ «ЕДДС»</t>
  </si>
  <si>
    <t>Охват оповещенного населения и руководителей организации и учреждений</t>
  </si>
  <si>
    <t>Количество происшествий на ГТС и гибели людей на воде</t>
  </si>
  <si>
    <t>Количество происшествий и ЧС природного и техногенного характера  на территории района</t>
  </si>
  <si>
    <t>Перечисление бюджетам поселений иных межбюджетных  трансфертов, выплачиваемых в зависимости от выполнения социально-экономических показателей</t>
  </si>
  <si>
    <t>Участие общеобразовательных учреждений муниципального района в республиканском конкурсе «Безопасное колесо»</t>
  </si>
  <si>
    <t>Проведение месячника по безопасности детей на дорогах</t>
  </si>
  <si>
    <t>1. Доля объемов ЭЭ, расчеты за которую осуществляются  с использованием приборов учета  в общем объеме ЭЭ, потребляемой в районе, %</t>
  </si>
  <si>
    <t>2. Доля объемов воды, расчеты за которую осуществляются  с использованием приборов учета  в общем объеме  воды, потребляемого в районе</t>
  </si>
  <si>
    <t>6. Доля объемов ЭЭ, потребляемой БУ, расчеты за которую осуществляются  с использованием приборов учета  в общем объеме ЭЭ, потребляемой  БУ  на территории района, %</t>
  </si>
  <si>
    <t>7. Доля объемов воды, потребляемой БУ, расчеты за которую осуществляются  с использованием приборов учета  в общем объеме воды , потребляемой  БУ на территории  района, %</t>
  </si>
  <si>
    <t>8. Доля объемов пр. газа, потребляемой БУ, расчеты за которую осуществляются  с использованием приборов учета  в общем объеме  пр. газа , потребляемой  БУ  на территории района, %</t>
  </si>
  <si>
    <t>9. Доля квартир МКД , оснащенных  общедомовыми приборами учета  холодного водоснабжения, %</t>
  </si>
  <si>
    <t>Объем отгруженной продукции (работ, услуг), тыс.руб.</t>
  </si>
  <si>
    <t>Создание рабочих мест, чел.</t>
  </si>
  <si>
    <t>Оборот розничной торговли в расчете на 1 жителя, руб.</t>
  </si>
  <si>
    <t>Количество заключенных договоров купли-продажи муниципального имущества, ед.</t>
  </si>
  <si>
    <t>Количество заключенных договоров купли-продажи муниципальных земельных участков, ед.</t>
  </si>
  <si>
    <t>Доля оборота  сетевых структур в  общем обороте розничной торговли, %</t>
  </si>
  <si>
    <t>Напряженность на одну вакансию, человек</t>
  </si>
  <si>
    <t>Темп роста объема отгруженных товаров собственного производства, выполненных работ и услуг собственными силами, %</t>
  </si>
  <si>
    <t>Объем инвестиций в основной капитал за счет всех источников финансирования, тыс.руб.</t>
  </si>
  <si>
    <t>в том числе объем инвестиций в основной капитал за счет внебюджетных источников, тыс.руб.</t>
  </si>
  <si>
    <t>Наличие актуального инвестиционного паспорта, наличие (1)/отсутствие (0)</t>
  </si>
  <si>
    <t>Информация о наличии инвестиционных площадок, наличие (1)/отсутствие (0)</t>
  </si>
  <si>
    <t>Размещение информации о деятельностипо содействия развитию конкуренции на официальном сайте администрации района, наличие (1)/отсутствие (0)</t>
  </si>
  <si>
    <t>Ведение реестра инвестиционных проектов, наличие (1)/отсутствие (0)</t>
  </si>
  <si>
    <t>Количество МФЦ, оказывающих государственные и муниципальные услуги на территории района, ед.</t>
  </si>
  <si>
    <t>Объем оборота розничной торговли во всех каналах реализации, тыс. руб.</t>
  </si>
  <si>
    <t>Оборот общественного питания, тыс.руб.</t>
  </si>
  <si>
    <t>Наличие действующего муниципального маршрута по муниципальным маршрутам регулярных перевозок по регулируемому тарифу на территории Большеигнатовского муниципального района Республики Мордовия, наличие (1)/отсутствие (0)</t>
  </si>
  <si>
    <t>Количество сформированных и поставленных на кадастровый учет  земельных участков, ед.</t>
  </si>
  <si>
    <t>Количество договоров аренды муниципального имущества, ед.</t>
  </si>
  <si>
    <t xml:space="preserve">Доля закупок у субъектов малого и среднего предпринимательства  в общем годовом стоимостном объеме закупок, осуществляемых в соответствии с Федеральным законом «О закупках товаров, работ, услуг отдельными видами юридических лиц», % </t>
  </si>
  <si>
    <t>Число участников конкурентных процедур определения поставщиков (подрядчиков, исполнителей) при осуществлении закупок для обеспечения муниципальных нужд , ед.</t>
  </si>
  <si>
    <t>Среднее число обращений представителей бизнес-сообщества в орган местного самоуправления для получения одной муниципальной  услуги, связанной со сферой предпринимательской деятельности , ед.</t>
  </si>
  <si>
    <t>Рост количества проведенных ярмарок по продаже продовольственных товаров и сельскохозяйственной продукции в соответствии с графиком , %</t>
  </si>
  <si>
    <t xml:space="preserve">Минимальная обеспеченность населения  площадью стационарных торговых  объектов, кв.м на 1000 человек </t>
  </si>
  <si>
    <t>Удельный вес общего количества выполненных задач к количеству задач, запланированных в ежегодных планах мероприятий по реализации документов стратегического планирования социально-экономического развития муниципальных образований, %</t>
  </si>
  <si>
    <t>Индекс производства продукции сельского хозяйства в хозяйствах всех категорий (в сопоставимых ценах)</t>
  </si>
  <si>
    <t>Индекс производства продукции животноводства (в сопоставимых ценах)</t>
  </si>
  <si>
    <t>Среднемесячная номинальная заработная плата в сельском хозяйстве (по сельскохозяйственным организациям, не относящихся к субъектам малого препринимательства)</t>
  </si>
  <si>
    <t>Количество хозяйств начинающих фермеров, осуществляющих проекты создания и развитие своих хозяйств при помощи господдержки</t>
  </si>
  <si>
    <t>Площадь земельных участков, оформленных в собственность К(Ф)Х</t>
  </si>
  <si>
    <t>Доля молодых специалистов, в общей численности квалифицированных специалистов</t>
  </si>
  <si>
    <t>Проведение в общеобразовательных учреждениях, в т. ч. дошкольных, бесед, конкурсов на тему: «Дорога и мы»</t>
  </si>
  <si>
    <t>Обследование и проведение мониторинга состояния улично-дорожной сети в муниципальном районе</t>
  </si>
  <si>
    <t>Доля населения, систематически занимающегося физкультурой и спортом в общей численности населения района в возрасте от 3 до 79 лет</t>
  </si>
  <si>
    <t>3. Содержание автомобильных дорог общего пользования в нормативном состоянии, обеспечивающем безопасное и бесперебойное движение транспорта</t>
  </si>
  <si>
    <t>Количество ДТП, произошедших по вине детей</t>
  </si>
  <si>
    <t>Количество ДТП с участием детей</t>
  </si>
  <si>
    <t>Количество   ДТП с пострадавшими</t>
  </si>
  <si>
    <t>Количество лиц, погибших в результате ДТП</t>
  </si>
  <si>
    <t>Количество нарушений правил дорожного движения ПДД пешеходами и водителями транспортных средств</t>
  </si>
  <si>
    <t>Увеличение количества проводимых экологических мероприятий, направленных на повышение уровня экологической культуры, воспитание и просвещение населения республики, бережное отношение к природе родного края</t>
  </si>
  <si>
    <t>Увеличение доли ТКО, направленных на утилизацию, в общем объеме образованных твердых коммунальных отходов</t>
  </si>
  <si>
    <t>респуб-ий бюджет</t>
  </si>
  <si>
    <t>Увеличение доли ТКО, направленных на обработку, в общем объеме образованных твердых коммунальных отходов</t>
  </si>
  <si>
    <t>Количество специалистов в сфере природопользования, прошедших повышение квалификации</t>
  </si>
  <si>
    <t>.Просроченная задолженность по муниципальным долговым обязательствам Большеигнатовского муниципального района</t>
  </si>
  <si>
    <t xml:space="preserve"> Исполнение расходных обязательств по финансовому обеспечению деятельности муниципальных казенных учреждений</t>
  </si>
  <si>
    <t xml:space="preserve"> Исполнение расходных обязательств по благоустройству территории памятника</t>
  </si>
  <si>
    <t>3.Обеспеченность  населения жильем</t>
  </si>
  <si>
    <t xml:space="preserve">Охват детей, систематически занимающихся физической культурой и спортом </t>
  </si>
  <si>
    <t>Доля образовательных организаций, реализующих программы духовно- нравственной направленности</t>
  </si>
  <si>
    <t>Доля детей, получающих дополнительное образование с использованием сертификата дополнительного образования, в общей численности детей в возрасте от 5 до 18 лет %</t>
  </si>
  <si>
    <t>Доля детей в возрасте от 5 до 18 лет, использующих сертификаты дополнительного образования в статусе сертификатов персонифицированного финансирования</t>
  </si>
  <si>
    <t>-</t>
  </si>
  <si>
    <t xml:space="preserve">Высокий уровень эффективности реализации программы </t>
  </si>
  <si>
    <t>Количество высокопроизводительных рабочих мест</t>
  </si>
  <si>
    <t>Поголовье крупного рогатого скота  специализированных мясных пород и поместного скота полученного со специализированными  мясными породами в сельскохозяйственных организациях, крестьянских (фермерских) хозяйствах, включая индивидуальных предпринимателей</t>
  </si>
  <si>
    <t>Количество фермерских хоз-в, получивших грант "Агростартап", осуществивших проекты создания и развития своих хозяйств с помощью государственной поддержки</t>
  </si>
  <si>
    <t>Количество построенных или реконструированных семейных животноводческих ферм</t>
  </si>
  <si>
    <t>Ввод в эксплуатацию мелиорируемых земель</t>
  </si>
  <si>
    <t xml:space="preserve">Эффективная реализации муниципальной программы </t>
  </si>
  <si>
    <t>Доля домохозяйств, имеющих широкополосный доступ к сети «Интернет»</t>
  </si>
  <si>
    <t>Доля социально-значимых объектов, имеющих возможность подключения к широкополосному доступу к  сети «Интернет»</t>
  </si>
  <si>
    <t>Стоимостная доля закупаемого и (или) арендуемого органами местного самоуправления иностранного программного обеспечения</t>
  </si>
  <si>
    <t>Доля муниципальных образовательных организаций, реализующих образовательные программы общего образования и/или среднего профессионального образования, подключенных к сети «Интернет»</t>
  </si>
  <si>
    <t>Доля органов местного самоуправления, подключенных к сети «Интернет»</t>
  </si>
  <si>
    <t>Доля информационных систем и ресурсов органов местного самоуправления Республики Мордовия, перенесенных в государственную единую облачную платформу</t>
  </si>
  <si>
    <t>Доля взаимодействий граждан и коммерческих организаций с  органами местного самоуправ ления  и бюджетными учреждения ми, осуществляемых в цифровом виде</t>
  </si>
  <si>
    <t>Уровень удовлетворенности граждан качеством предоставления муниципальных услуг</t>
  </si>
  <si>
    <t>Доля внутриведомственного и межведомственного юридически значимого электронного документооборота муниципальных органов и  муниципальных  учреждений с долей государственного участия более 50 %,  с применением электронной подписи</t>
  </si>
  <si>
    <t xml:space="preserve">Доля органов местного самоуправления, оснащённых типовым автоматизированным рабочим местом </t>
  </si>
  <si>
    <t>Количество сотрудников органов местного самоуправления, прошедших переобучение по компетенциям цифровой экономики в рамках дополнительного образования</t>
  </si>
  <si>
    <t>Доля населения, обладающего ключевыми компетенциями цифровой экономики</t>
  </si>
  <si>
    <t>Доля органов местного самоуправления, в штате которых имеются специалисты по защите информации, имеющие соответствующую квалификацию</t>
  </si>
  <si>
    <t>Количество специалистов по технической защите информации органов местного самоуправления, прошедших повышение квалификации</t>
  </si>
  <si>
    <t>Доля органов местного самоуправления и муниципальных организаций в которых внедрены нормативно-правовые документы, регламентирующие порядок создания и функционирования системы информационной безопасности</t>
  </si>
  <si>
    <t>Высокий уровень эффективности  реализации программы</t>
  </si>
  <si>
    <t>Высокий уровень реализации программы</t>
  </si>
  <si>
    <t xml:space="preserve">4.Обеспечение жилыми помещениями детей-сирот и детей, оставшихся без попечения родителей, а также лиц из их числа </t>
  </si>
  <si>
    <t>1. Доля частных инвестиций  в общем объеме инвестиций в модернизацию объектов коммунальной инфраструктуры</t>
  </si>
  <si>
    <t>2. Снижение общего износа основных фондов коммунального сектора</t>
  </si>
  <si>
    <t>Вывод об эффективности реализации муниципальной программы  (более 100% - высокоэффективная; от 80 до 100% - эффективная; от 50 до 79% - удовлетворительный уровень эффективности;                                                                                                                                                 менее 50 % - неэффективная)</t>
  </si>
  <si>
    <t>14=общая степень достижения цели*9столбец/100%</t>
  </si>
  <si>
    <t>Наименование показателя, единица измерения</t>
  </si>
  <si>
    <t>«Жилище» на 2015-2025 годы</t>
  </si>
  <si>
    <t xml:space="preserve"> "Развитие образования  в Большеигнатовском муниципальном районе на 2015-2026 годы" </t>
  </si>
  <si>
    <t>Муниципальная программа «Экономическое развитие Большеигнатовского муниципального района Республики Мордовия до 2026 г.»</t>
  </si>
  <si>
    <t xml:space="preserve"> «Цифровая трансформация Большеигнатовского муниципального района на 2021- 2030 годы» </t>
  </si>
  <si>
    <t>Доля расходов на цифровую трансформацию в бюджете Большеигнатовского мр</t>
  </si>
  <si>
    <t>Эффективный уровень  реализации программы</t>
  </si>
  <si>
    <t>«Комплексное развитие  сельских территорий»</t>
  </si>
  <si>
    <t>Из 17 мероприятий прогрыммы вополнены следующие: Проведение физкультурных мероприятий и массовых спортивных мероприятий - Районные соревнования по легкой атлетике на приз Главы администрации Большеигнатовского муниципального района;Открытый турнир по волейболу, посвященный международному женскому дню 8 Марта;Районные лыжные соревнования, посвященные памяти Е.В.Сенгаева;День физкультурника;Районные соревнования по волейболу;Всероссийский день бега «Кросс наций»;Участие во всероссийской «Лыжне России»;Районные соревнования по Мини-футболу;Районные соревнования по футболу; Районные соревнования по армрестлингу;Участие в зимних и летних сельских спортивных играх;Легкоатлетическая эстафета ко Дню Победы;Районные соревнования по настольному теннису;Проведение зимних и летних фестивалей ГТО;Президентские спортивные состязания;Проведение физкультурных и спортивных мероприятий по поэтапному внедрению ВФСК «Готов к труду и обороне» (ГТО) в Большеигнатовском муниципальном районе. Грант по итогам смотра-конкурса на лучшую постановку физкультурно-оздоровительной и спортивной работы среди муниципальных районов. Заявка была подана, но не выйграна</t>
  </si>
  <si>
    <t xml:space="preserve">Муниципальная программа эффективная, т.к, степень достижения целевого значения составила 100%; Степень реализации основных мероприятий 100%.   Денежные средства не предусмотрены. </t>
  </si>
  <si>
    <t>Разработка сметной документации на капитальный ремонт здания школы</t>
  </si>
  <si>
    <t>Уровень эффективности программы составил 93,9%, что свидетельствует об эффективности муниципальной программы. Степень реализации основных мероприятий составил 93,8 %  . Оценка эффективности использования средств -93,8%, Степень достижения целевого значения -100%</t>
  </si>
  <si>
    <t xml:space="preserve">Муниципальная программа «Социальная поддержка
 населения Большеигнатовского муниципального 
района на 2015-2026 годы»
</t>
  </si>
  <si>
    <t>Высокий уровень эффективности реализации программы, так как общая степень достижения целей программы 100 %.</t>
  </si>
  <si>
    <t>Всего</t>
  </si>
  <si>
    <t>Федеральний  бюджет</t>
  </si>
  <si>
    <t>Республиканский  бюджет</t>
  </si>
  <si>
    <t>Местный бюджет</t>
  </si>
  <si>
    <t>Внебюджетное финансирование</t>
  </si>
  <si>
    <t>Валовой сбор зерновых и зернобобовых культур в хозяйствах всех категорий (бункерный вес), тонн</t>
  </si>
  <si>
    <t>Производство сахарной свеклы, тонн</t>
  </si>
  <si>
    <t>Производство скота и птицы на убой в хозяйствах всех категорий (в живом весе), тонн</t>
  </si>
  <si>
    <t>численность товарного поголовья коров специализированных мясных пород в сельскохозяйственных организациях, голов</t>
  </si>
  <si>
    <t>доля площади, засеваемой элитными семенами, т.д.в.</t>
  </si>
  <si>
    <t>Производство молока в хозяйствах всех категорий, тонн</t>
  </si>
  <si>
    <t>"Развитие муниципальной службы в Большеигнатовском муниципальном районе на 2015-2026гг"</t>
  </si>
  <si>
    <t>без ИП (таблица расчет по предприятиям)</t>
  </si>
  <si>
    <t xml:space="preserve">«Повышение 
эффективности управления муниципальными 
финансами в Большеигнатовском муниципальном 
районе Республики Мордовия на период до 2026 года"
</t>
  </si>
  <si>
    <t xml:space="preserve">1. Обеспечение жилыми помещениями детей-сирот и детей, оставшихся без попечения родителей, а также лиц из их числа в Большеигнатовском муниципальном районе на 2015 - 2025годы                                                                                                  </t>
  </si>
  <si>
    <t>Увеличение удельного  веса населения, систематически занимающегося физической культурой и спортом</t>
  </si>
  <si>
    <t>Увеличение охвата населения диспансеризацией и профилактическими осмотрами</t>
  </si>
  <si>
    <t xml:space="preserve">В  2022год было запланировано  на реализацию 33 мероприятия, из них 30 не требующие  финансирования,  3 - профинансировано. Службами профилактики  проведены; 21  мероприятий:  проведенен месячник Защитника Отечества; комплексная спартакиада среди учащихся муниципальных общеобразовательных   учреждений; фестиваль «Спорт, здоровье, творчество» среди школ района; оперативно-профилактическая операция «ПОДРОСТОК»; профилактические мероприятия, направленные  на предупреждение причин и условий совершения  преступлений и правонарушений на территории района в состоянии опьянения, рецидивной, бытовой и уличной преступности; профилактические мероприятия, направленные на  выявление лиц,   употребляющих наркотические и психотропные вещества, а также лиц, злоупотребляющих спиртными напитками с применение мер воспитательного, медицинского и правового воздействия к потребителям наркотиков, пропаганды здорового образа жизни; межведомственные  профилактические рейды по   проверке мест  концентрации несовершеннолетних и молодежи. Всвязи с эпидемической обстановкой не проводились районные соревнования  «Безопасное колесо».
Работниками службы профилактики была предоставлена  социальная помощь лицам, освободившимся из мест лишения свободы и прибывшим в район.Все закпланированные мероприятия, проводимых в районе и направленных на профилактику  правонарушений и преступлений. опубликованы в СМИ. Цель, которая была поставлена при составлении данной программы: выполнена. Целевые показатели достигнуты. 
</t>
  </si>
  <si>
    <t xml:space="preserve">Приложение 2                                                                                                                                                                                                                                                                                                                                                                                                                                                                                                                               к постановлению Администрации   Большеигнатовского муниципального района  Республики Мордовия                                                                                                                                                                                                                                                                                                                                "Об утверждении сводного годового отчета об оценке эффективности  реализации муниципальных                                                                                                                                                                                                                                                                                                                                       программ Большеигнатовского муниципального района Республики Мордовия за 2023 год"
</t>
  </si>
  <si>
    <t>Сводный годовой отчет об оценке эффективности реализации муниципальных программ  Большеигнатовского муниципального района за 2023 год.</t>
  </si>
  <si>
    <t>Фактическое значение за 2023 г.</t>
  </si>
  <si>
    <t>Целевое значение на 2023 г.</t>
  </si>
  <si>
    <t>Фактически освоенный объем финансирования программы за 2023 г., тыс. рублей</t>
  </si>
  <si>
    <t>Объем финансовых средств, запланированный по программе на 2023 г., тыс. рублей</t>
  </si>
  <si>
    <t>Информация по выполнению основных мероприятий за 2023 год</t>
  </si>
  <si>
    <t>Число основных мероприятий, запланированных к реализации в 2023 г., единиц</t>
  </si>
  <si>
    <t>"Повышение безопасности дорожного движения на территории Большеигнатовского муниципального района" на 2020-2026 годы"</t>
  </si>
  <si>
    <t>«Энергосбережение и повышение энергетической эффективности в Большеигнатовском муниципальном районе Республики Мордовия на 2017-2025 годы»</t>
  </si>
  <si>
    <t>Муниципальная программа "Развитие физической культуры и спорта  в Большеигнатовском мунииципальном районе" на 2016-2026 годы"</t>
  </si>
  <si>
    <t xml:space="preserve">Муниципальная программа «Развитие культуры и туризма Большеигнатовского муниципального района на 2016-2026 годы»  </t>
  </si>
  <si>
    <t xml:space="preserve">Муниципальная программа   «Гармонизация межнациональных и межконфессиональных отношений в  Большеигнатовском муниципальном районе Республики Мордовия на 2014-2026 годы»
</t>
  </si>
  <si>
    <t xml:space="preserve"> «Социальная  профилактика  правонарушений на территории Большеигнатовского муниципального района Республики Мордовия на  2015-2026 гг"
 </t>
  </si>
  <si>
    <t>Муниципальная программа «Укрепление охраны общественного порядка на территории       Большеигнатовского муниципального района Республики Мордовия на период 2015-2026 годы»</t>
  </si>
  <si>
    <t xml:space="preserve">Целевая программа  «Комплексные меры противодействия злоупотреблению наркотиками
и их незаконному обороту в Большеигнатовском муниципальном районе на 2015-2026 годы»
</t>
  </si>
  <si>
    <t>Муниципальная программа «Содействие занятости населения Большеигнатовского муниципального района на 2015-2030 годы "</t>
  </si>
  <si>
    <t xml:space="preserve">"Развитие сельского хозяйства  и регулирование рынков сельскохозяйственной продукции, сырья и продовольствия на 2013-2030 годы" </t>
  </si>
  <si>
    <t xml:space="preserve">"Развитие и поддержка субъектов  малого
и среднего предпринимательства  в Большеигнатовском
муниципальном районе Республики Мордовия
на 2015-2026  годы" 
</t>
  </si>
  <si>
    <t xml:space="preserve">"Защита населения и территории от чрезвычайных ситуаций, обеспечение пожарной безопасности и безопасности людей на водных объектах на территории Большеигнатовского муниципального района на 2018-2026 годы" 
</t>
  </si>
  <si>
    <t xml:space="preserve">«Развитие жилищно-коммунального хозяйства 
Большеигнатовского муниципального 
района на период 2016-2026 годы»
</t>
  </si>
  <si>
    <t>"Развитие транспортной системы и дорожного хозяйства на 2016-2026 годы»</t>
  </si>
  <si>
    <t>"Обеспечение безопасности населения на транспорте на территории Большеигнатовского муниципального района на 2015 - 2026 годы»</t>
  </si>
  <si>
    <t xml:space="preserve">«Охрана окружающей среды и повышение экологической безопасности на 2020-2026 годы» </t>
  </si>
  <si>
    <t>Доля медицинских организаций муниципальной системы здравоохранения (больницы и поликлиники), подключенных к сети «Интернет»</t>
  </si>
  <si>
    <t>Доля фельдшерско-акушерских пунктов муниципальной системы здравоохранения, подключенных к сети «Интернет»</t>
  </si>
  <si>
    <t>Количество муниципальных услуг (электронных сервисов), оказываемых с использованием приложений РСО ЕСЭК, нарастающим итогом</t>
  </si>
  <si>
    <t xml:space="preserve">Краткая характеристика выполненных мероприятий.                                                                                           1. Устранение цифрового неравенства, подключение к сети «Интернет» общественно значимых объектов Большеигнатовского  муниципального района Республики Мордовия  (образовательных, культурных, спортивных и иных организаций)                                                                                                  2. Создание, развитие и эксплуатация структурированных кабельных сетей (локально вычислительных сетей) и телекоммуникационных сервисов в местах размещения органов местного самоуправления                                                               3. Обеспечение подключения органов местного самоуправления Республики Мордовия к инфраструктуре российского государственного сегмента сети «Интернет» (сеть RSNet)                                4. Цифровая трансформация муниципальной службы;                                                                                  5. Развитие, модернизация и эксплуатация информационных систем и ресурсов;                              6.Оказание содействия гражданам в освоении компетенций цифровой экономики                                      7. Внедрение в систему образования требований к ключевым компетенциям цифровой экономики ;              8. Разработка и внедрение нормативно-правовых документов, регламентирующих порядок создания и функционирования системы информационной безопасности в органах местного самоуправления                                                   9. Обеспечение информационной безопасности критической информационной инфраструктуры органов местного самоуправления </t>
  </si>
  <si>
    <t>1. Ввод жилых помещений (жилых домов) для граждан, проживающих на сельских территориях</t>
  </si>
  <si>
    <t xml:space="preserve">   Уровень эффективности реализации программы составил 77,8%, что свидетельствует об удовлетворительном уровне эффективности муниципальной программы
</t>
  </si>
  <si>
    <t>2. Ввод жилых помещений (жилых домов), предоставляемых на условиях найма гражданам, проживающим на сельских территориях</t>
  </si>
  <si>
    <t>3.Количество предоставленных жилищных (ипотечных) кредитов (займов) гражданам, для строительства (приобретения) жилых помещений (жилых домов) на сельских территориях</t>
  </si>
  <si>
    <t>4. Количество проектов по обустройству инженерной инфраструктурой и благоустройству площадок, расположенных на сельских территориях, под компактную жилищную застройку</t>
  </si>
  <si>
    <t>5. Количество общественно-значимых проектов по благоустройству территорий</t>
  </si>
  <si>
    <t>6. Ввод в эксплуатацию автомобильных дорог общего пользования с твердым покрытием, ведущих от сети автомобильных дорог общего пользования к ближайшим общественно значимым объектам сельских населенных пунктов, а также к объектам производства и переработки</t>
  </si>
  <si>
    <t>7. Количество инициативных проектов комплексного развития сельских территорий</t>
  </si>
  <si>
    <t>8. Численность работников, обучающихся в федеральных государственных образовательных организациях высшего образования, подведомственных Министерству сельского хозяйства РФ</t>
  </si>
  <si>
    <t>9. Численность студентов, обучающихся в федеральных государственных образовательных организациях высшего образования, подведомственных Министерству сельского хозяйства РФ, привлеченных для прохождения производственной практики</t>
  </si>
  <si>
    <t xml:space="preserve"> 1. Строительство жилья, предоставляемого по договору найма жилого помещения                                                   2. Строительство автодороги, подъезд к кроличьей ферме  в с.Горки Киржеманского сельского поселения Большеигнатовского муниципального района Республики Мордовия</t>
  </si>
  <si>
    <t xml:space="preserve">В программе 13 основных мероприятий, включающих в себя 63 мероприятия. Основными мероприятиями муниципальной программы являются: - "Реализация инвестиционных проектов в сфере промышленности";- "Создание условий для реализации инвестиционных проектов";- "Формирование и поддержание позитивного имиджа района как террито-рии, благоприятной для инвестиционной деятельности";- "Обеспечение деятельности муниципального учреждения МФЦ";- "Совершенствование координации и правового регулирования в сфере по-требительского рынка и услуг»;- "Развитие инфраструктуры и оптимальное размещение объектов потреби-тельского рынка и сферы услуг";- "Оптимизация процедур закупок товаров, работ, услуг ";- "Снижение административных барьеров";- "Развитие потребительского рынка";- «Содействие развитию конкуренции на основе Стандарта развития конку-ренции, участие в реализации составляющих Стандарта развития конкуренции, обеспечивающих эффективное функционирование рынков товаров и услуг»;- «Совершенствование процессов управления объектами  муниципальной собственности»;- "Создание комплексной системы стратегического планирования Большеигнатовского муниципального района";- «Организационно-методическое обеспечение деятельности органов местного самоуправления в области прогнозирования и стратегического планирования социально - экономического развития территорий».По мероприятию "Создание условий для реализации инвестиционных проектов":-  на территории Большеигнатовского муниципального района созданы условия для реализации инвестиционных проектов, подготовлены площадки, информация размещена на официальном сайте района; - перечень земельных участков (в том числе частных), которые могут быть представлены субъектам инвестиционной и предпринимательской деятельности сформирован в каждом сельском поселении района, в перечне 5 объекта (в с. Ан-дреевка, с. Протасово, с. Чукалы, с. Вармазейка, с. Новое Баево).  Также  актуали-зирована информация об инвестиционных площадках муниципального района для размещения на инвестиционном портале Республики Мордовия http:/map.investrm.ru., в состав инвестиционных площадок включено 8 земельных участков, в том числе 3 из них находятся в частной собственности;  - сформирован и ведется реестр инвестиционных проектов, реализуемых (планируемых к реализации) на территории муниципального района;  - сформирован и ведется реестр инвестиционных площадок муниципального района; - разработана нормативно-правовая база, проводится анализ и совершенствование нормативно-правовой базы. По мероприятию "Формирование и поддержание позитивного имиджа района как территории, благоприятной для инвестиционной деятельности":  - сформирован и поддерживается  позитивный имидж района как террито-рии, благоприятной для инвестиционной деятельности;  - информация об инвестиционной деятельности, осуществляемой на терри-тории муниципального района размещается  в средствах массовой информации и на официальном сайте района; 
- инвестиционный паспорт Большеигнатовского муниципального района размещен на официальном сайте Большеигнатовского района и постоянно актуализируется; - информация об инвестиционных площадках размещена на официальном сайте Большеигнатовского района, актуализируется, направляется в Министерство экономики, торговли и предпринимательства и Министерства сельского хозяйства и продовольствия.  По мероприятию "Обеспечение деятельности  муниципального учреждения МФЦ": - возможность получить услуги по принципу «одного окна» есть у жителей района через Филиал по Большеигнатовскому муниципальному району ГАУ Рес-публики Мордовия «МФЦ», который оказывает 190 государственных услуг, 47 муниципальных услуг. Количество обращений заявителей для подачи документов в 2023 году составило 9602. По мероприятию "Совершенствование координации и правового регулирования в сфере потребительского рынка и услуг»: - совершенствуется нормативно-правовое обеспечения в сфере торговли, вносятся при необходимости изменения в нормативные правовые акты муници-пального района;  - ежемесячно проводится мониторинг организаций торговли на наличие в продаже продукции местных товаропроизводителей;  - сформирован и ведется реестр организаций и объектов торговли, обще-ственного питания и бытового обслуживания муниципального района;  - ежеквартально проводится мониторинг  условий для посещения маломо-бильными группами населения  организаций сферы услуг, организации либо обеспечены пандусами и кнопками вызова, либо вход располагается на уровне земли. По мероприятию "Развитие инфраструктуры и оптимальное размещение объектов потребительского рынка и сферы услуг": - В течение 2023 года открыты 2 пункта выдачи товаров в селе Большое Игнатово: АЗОН и ВАЙЛДБЕРИС;  - организована ярмарочная торговля сельскохозяйственной продукцией, произведённой с/х организациями, КФХ и ЛПХ - постановлением Администрации Большеигнатовского муниципального района утвержден график проведения розничных ярмарок, режим работы с 7.00-14.00 часов, каждое воскресенье и четверг, в том числе и для  торговли сельскохозяйственной продукцией, произведённой с/х организациями, КФХ и ЛПХ;  - еженедельно проводится мониторинг цен на основные виды продоволь-ственных товаров и направляется в Министерство экономики, торговли и предпринимательства РМ; - субъекты  малого и среднего  предпринимательства принимают активное участие  в выставочно-ярмарочных мероприятиях, проводимых на территории республики;  - терминалы по обслуживанию потребителей с применением банковских карт установлены на АЗС, в магазине «Магнит», «Пятерочка», в двух аптеках и в  магазинах 19 индивидуальных предпринимателей;  - сувенирная продукция  с мордовской символикой изготавливается в виде деревянных  ложек, корзин, разделочных досок и др.;  - на территории Большеигнатовского муниципального района создана ком-фортная среда для всех участников торговой деятельности путем беспрепятствен-ного развития отдельных форматов торговли без ограничения количества предприятий в соответствии с требованием Стратегии развития торговли в РФ;  - в отдаленных и малонаселенных пунктах района имеются организации торговли. В некоторые села организована выездная торговля ПО «Большеигнатовское».  В селах района в почтовых отделениях принимаются платежи за пользование услугами сотовой связи. В предприятиях торговли Большеигнатовского района имеются пункты по приему платежей за пользование услугами сотовой связи; - во всех сельских поселениях разработан  и утвержден генеральный план и правила землепользования и застройки в целях реализации мер по развитию ин-фраструктуры и оптимальному размещению объектов потребительского рынка, в т.ч. включение в план территориального развития муниципального района;  - развитие розничной торговой сети в сельской местности за счет расшире-ния развозной торговли (в том числе по заказам) по графику, согласованной с ор-ганизациями розничной торговли и администрациями сельских поселений организовано  ПО «Большеигнатовское», ИП Речистова Л.Ф. и другими предпринимателями, они занимаются развозной торговлей в отдаленные и малонаселенные села района по заказам жителей;
- созданы условия по торговому обслуживанию малонаселенных и труднодоступных сел посредством организации мелкорозничной торговли, магазинов "на дому", организации приема предварительных заказов, в т.ч. на товары длительного пользования; - расширяется ежегодно  перечень оказываемых услуг в сферах общественного питания -  организации общественного питания Большеигнатовского района оказывают полный перечень услуг сферы общественного питания;  услуги питания: ресторана, бара, кафе, столовой; услуги по изготовлению кулинарной продукции и кондитерских изделий;  изготовление кулинарной продукции и кондитерских изделий по заказам потребителей, в том числе в сложном исполнении и с дополнительным оформлением; изготовление блюд из сырья заказчика на предприятии; услуги по организации потребления и обслуживания: торжеств, семейных обедов и ритуальных мероприятий, участников конференций, семинаров, совещаний, культурно – массовых мероприятий; доставка кулинарной продукции и кондитерских изделий по заказам потребителей, в том числе на рабочих местах и на дому и т.п., бронирование мест в зале предприятия общественного питания; услуги по реализации кулинарной продукции  через магазины и отделы кулинарии; услуги по организации досуга: музыкальное обслуживание и др.   - на 01 января 2024 года в сфере бытового обслуживания Большеигнатовского муниципального района действуют: 3 парикмахерские, 9 индивидуальных предпринимателя оказывают транспортные услуги, предоставляются услуги по ремонту и изготовлению металлоизделий, оказываются услуги по ремонту и строительству жилья (ООО «Стройтехальянс», ООО «Стройрембыт»), работает мельница (ИП Маклаков О.Н.), гостиница ИП Гальперин.  - ведется работа по организации обслуживания малообеспеченных граждан совместно с ГКУ «Социальная защита населения по Большеигнатовскому муниципальному району РМ»;  - в 2023 году во взаимодействии с контролирующими органами республики оперативно-профилактических мероприятий по выявлению фактов незаконного оборота алкогольной и спиртосодержащей продукции, не отвечающих требованиям безопасности, а также сбыта крепких спиртных напитков домашней выработки и т.д. не проводилось (контролирующие органы не обращались в органы местного самоуправления по поводу проведения совместных мероприятий), органами местного самоуправления проводился мониторинг,  в результате мониторинга торговых объектов фактов  незаконного оборота алкогольной и спиртосодержащей продукции, не отвечающих требованиям безопасности, а также сбыта крепких спиртных напитков домашней выработки не обнаружено;  - на официальном сайте Большеигнатовского муниципального района  раз-мещены информационные и консультативные материалы по вопросам торговой деятельности  в разделе "Потребительский рынок";  - проводился мониторинг обеспеченности равного доступа местных произ-водителей в мелкорозничные торговые сети по реализации продукции собственного производства;  - в Большеигнатовском муниципальном районе силами управления экономического анализа и прогнозирования проведено анкетирование жителей района по вопросу удовлетворенности потребителей качеством товаров и услуг  и ценовой конкуренцией на рынках РМ, информация размещена на официальном сайте района;  - ПО «Большеигнатовское», ИП Речистова Л.Ф. и др. занимаются развозной торговлей в отдаленные и малонаселенные села района по заказам жителей; многими предпринимателями осуществляется доставка товаров на дом в целях обеспечения разнообразия форм торгового обслуживания, магазинов низких цен, салонной торговли, посылочной торговли, доставки товаров на дом, продажи товаров по заказам; - организация выездного бытового обслуживания  населения в отдаленных сельских населенных пунктах осуществлялась по заказам жителей; - перечень помещений муниципальной собственности, не задействованный в хозяйственном обороте сформирован и ежегодно актуализируется, в 2023 году обращений от СМП не было;  - созданная инфраструктура сферы обслуживания удовлетворяет запросы населения; - организация приема заказов сферы обслуживания осуществляется по теле-фону. По мероприятию "Оптимизация процедур закупок товаров, работ, услуг ":  - закупки осуществляются в соответствии с действующим законодатель-ством; - участие поставщиков (подрядчиков, исполнителей) в закупках товаров, ра-бот, услуг, проводится с использованием конкурентных способов определения поставщиков (подрядчиков, исполнителей) в соответствии с Федеральным законом от 5 апреля 2013 г. № 44-ФЗ "О контрактной системе в сфере закупок товаров, работ, услуг для обеспечения государственных и муниципальных нужд".
По мероприятию "Снижение административных барьеров":  - на регулярной основе  проводится оценка регулирующего воздействия проектов нормативно-правовых актов с целью устранения избыточного муниципального регулирования, в т.ч. избыточных функций, и оптимизация муниципального  контроля и противодействие коррупции;  - в целях снижения административных барьеров   к минимуму сведено избыточное муниципальное регулирование. По мероприятию "Развитие потребительского рынка":  - созданы условия для развития конкуренции на рынке розничной торговли;  - в течение 2023 года оказывалось содействие в организации и проведении ярмарок, с целью предоставления населению возможности приобретения по доступным ценам продовольственных товаров, реализуемых непосредственно производителями сельскохозяйственной продукции. В течение 2022 года была проведена 101 ярмарка выходного дня; По мероприятию «Содействие развитию конкуренции на основе Стандарта развития конкуренции, участие в реализации составляющих Стандарта развития конкуренции, обеспечивающих эффективное функционирование рынков товаров и услуг»:  - обеспечено содействие развитию конкуренции в Большеигнатовском му-ниципальном районе  ведётся на основе Стандарта развития конкуренции, участия в реализации составляющих Стандарта развития конкуренции, обеспечивающих эффективное функционирование рынков товаров и услуг;  - разработана  и утверждена муниципальная "дорожная карта" по развитию конкуренции; муниципальная "дорожная  карта" по развитию конкуренции на тер-ритории Большеигнатовского муниципального района постоянно актуализируется;
 - мониторинг  конкурентной среды Большеигнатовского муниципального района проведен, результаты размещены на официальном сайте района в разделе «Развитие конкуренции»;   - аналитическая  информация по вопросам реализации Стандарта развития конкуренции в Большеигнатовском муниципальном районе ежегодно готовится  для Уполномоченного органа - Министерства экономики, торговли и предприни-мательства РМ и размещается на официальном сайте Большеигнатовского муниципального района в сети интернет, за 2023 год подготовлена, направлена в Уполномоченный орган, размещена на сайте;  - в 2023 году подготовлен годовой отчет  о состоянии и развитии конкуренции на территории муниципального района для последующего включения в ежегодный доклад о состоянии и развитии конкурентной среды на рынках товаров, работ и услуг. Отчет направлен в Уполномоченный орган - Министерством экономики, торговли и предпринимательства Республики Мордовия;  - ведется раздел "Развитие конкуренции" на сайте Администрации муници-пального района в сети "Интернет", информация по вопросам развития конкурен-ции на рынках товаров, работ и услуг постоянно актуализируется;  - перечень  приоритетных и социально значимых рынков для Республики Мордовия в Большеигнатовском муниципальном районе сформирован; проведен мониторинг конкурентной среды Большеигнатовского муниципального района на данных рынках, информация размещена на официальном сайте Большеигнатовского муниципального района;  - организовано проведение обучающих мероприятий для руководителей, специалистов администрации муниципального района по вопросам содействия развития конкуренции информация размещена на официальном сайте Большеигнатовского муниципального района; - осуществляется общественный контроль за деятельностью субъектов есте-ственных монополий на территории Большеигнатовского муниципального района. По мероприятию «Совершенствование процессов управления объектами муниципальной собственности»:  - совершенствование процессов управления объектами  муниципальной собственности ведется на регулярной основе;
 - на кадастровый учет поставлено 14 земельных участков;  - в 2023 году был заключено 4 договора купли –продажи муниципальных земельных участков;  - выполнены работы по изготовлению технической документации и поставлено на государственный кадастровый учет, а также в 2022 г. Администрацией района реализовано путем продажи на открытом по составу участников аукционе 4 объекта муниципального имущества, в том числе 2 из них находились в собственности Большеигнатовского сельского поселения (доходы от продажи составили 2,3 млн. рублей, в том числе доходы в бюджет Большеигнатовского сельского поселения 1,8 мил. рублей).  В 2022г. были проведены комплексные кадастровые работы по 2-м кадастровым кварталам на территории района (с.Кучкаево и с. Вармазейка), в результате чего было уточнено местоположение границ земельных участков, зданий, сооружений, обеспечено образование земельных участков, на которых располагаются объекты капитального строительства и исправлены реестровые ошибки в сведениях о местоположении границ объектов недвижимости. Всего проведены комплексные кадастровые работы в отношении 510 объектов, расположенных в кадастровых кварталах, где проводились комплексные кадастровые работы. Сумма предоставленной субсидии составила – 372,2 тыс. рублей.  - проведена оценка рыночной стоимости на продажу: здание автостанции с земельным участком; электролиния по ул. Юношева (аренде); здание зерносклада на 1000 тонн; здание зерносклада на 800 тонн.  Проведена оценка рыночной стоимости под аренду: здание телятника на 100 голов (2 шт.); коровника на 200 голов(2 шт.); здание зерносклада на 500 тонн.
По мероприятию "Создание комплексной системы стратегического планирования Большеигнатовского муниципального района":  - создана комплексная система стратегического планирования Большеигна-товского муниципального района на основе Стратегии, муниципальных программ, прогнозов и планов;  - реализация Стратегии социально-экономического развития  Большеигна-товского муниципального района осуществлялась в течение 2023 года;  - план мероприятий разработан, мониторинг реализации проведён, отчет по реализации плана мероприятий подготовлен;  - на регулярной основе проводится организационное и консультационное обеспечение деятельности органов местного самоуправления по формированию и реализации муниципальных программ Большеигнатовского муниципального района;  - подготовлены необходимые нормативно-правовые акты для нормативно-правового обеспечения системы стратегического планирования муниципального образования;
 - на регулярной основе проводится мониторинг реализации муниципальных программ на территории Большеигнатовского муниципального района. По мероприятию «Организационно-методическое обеспечение деятельности органов местного самоуправления в области прогнозирования и стратегического планирования социально - экономического развития территорий»:  - на регулярной основе  ведется организационно-методическое обеспечение деятельности органов местного самоуправления в области прогнози-рования и стратегического планирования социально - экономического развития территорий; - разработаны  краткосрочные и среднесрочные прогнозы социально-экономического развития муниципального образования  и сельских поселений;  - в 2023 году органами местного самоуправления  были подготовлены  и размещены на официальном сайте отчеты о реализации муниципальных программ;  - в 2023 году подготовлен доклад Главы Большеигнатовского  муниципального района о достигнутых значениях показателей для оценки эффективности деятельности Администрации муниципального образования за отчетный год и их планируемых значениях на 3-летний период и размещен на официальном сайте района. </t>
  </si>
  <si>
    <t xml:space="preserve">Цель, которая была поставлена при составлении данной программы: выполнена. Целевые показатели достигнуты. В результате реализации  мероприятий, предусмотренных программой, удалось обеспечить достижения следующих социально-экономических эффектов: создана инфраструтура сопровождения раннего развития детей (от 0 до 3 лет);
создана единая (на уровне муниципалитета) электронная система учёта детей  дошкольного возраста, не охваченных услугами дошкольного образования;  предоставляются консультационные услуги всем семьям с детьми раннего возраста; внедрена система ФГОС дошкольного образования в 100% дошкольных образовательных организаций;
доступность дошкольными образовательными услугами  в возрасте от 3-7 лет; муниципальная поддержка и социальная защита одарённых детей; на новый уровень поставлена научно-методическая работа; созданы условия для получения образования детьми с ограниченными возможностями здоровья; организовано проведится государственной итоговой аттестации выпускников 9, 11 классов (в т.ч. в форме ЕГЭ);обеспечено  участия детей в международных, всероссийских, зональных, республиканских конкурсах, фестивалях, научно-практических конференциях; организовано участие в Межрегиональной олимпиаде по мордовскому (мокшанскому и эрзянскому) языку и мордовской литературе; мероприятия по проведению оздоровительной кампании детей; организованы и проведены мероприятия по поддержке талантливой  молодежи (ежегодные выплаты  премий талантливой молодежи); участие учащихся  в муниципальном и республиканском конкурсе "Ученик года",участие педагогов в муниципальном,республиканском конкурсе профессионального мастерства («Учитель года») , "Воспитатель года".Организовано питание учащихся с ОВЗ , детейиз малоимущих семей и учащие 1-4 классов обеспечены бесплатным горячим питанием. Все дети  от 5 до 18 лет проживающие на территории района охвачены услугами дополнительного образования.                                                                                                 </t>
  </si>
  <si>
    <t>В 2023 году по действующей программе в районе были достигнуты следующие результаты: Индекс производства продукции сельского хозяйства из плана 116,4 % факт составил 116,4 %, в т. ч в растениеводстве из плана 122,6 % факт составил 122,6 %, в животноводстве из плана 103,9 % выполнено 103,9 %, по инвестициям из плана 65,1 % достигнуто 65,1 %. Валовой сбор зерновых и зернобобовых культур составил 48670 тонн (к АППГ 123 %) к плану 100 %, при урожайности – 36,9 ц/га, (к АППГ 123 %). Валовой сбор сахарной свеклы составил 109200 тонн (к АППГ 104 %), урожайность 520 ц/га (к АППГ 104 %). Поголовье КРС во всех категориях хозяйств на 01 января 2024 года составило 6104 головы, в т.ч. в ЛПХ граждан 998 голов (в том числе 213 голов коров) в общественном секторе 5106 голов (в том числе коров 2661 голова). На 01.01.2024 года сохранность поголовья КРС к 01.01.2022 года в общественном секторе составила 98,7 %, в ЛПХ граждан 93 %, во всех категориях хозяйств по району 97,9 %. Поголовье свиней в личных подсобных хозяйствах граждан составило 2412 голов, в общественном секторе поголовье свиней отсутствует. За 12 месяцев 2023 года сельхозпредприятиями всех форм собственности произведено молока 11858 тонн, темп роста к уровню прошлого года составил 110 %. Надоено на 1 фуражную корову 6199 кг молока, товарность молока составила 94,7 %. Производство мяса сельхозпредприятиями всех форм собственности за 12 месяцев 2023 года составило 467 тонн (81 % к аналогичному периоду прошлого года). Случено и осеменено коров и телок в общественном секторе 2613 голов. Охват искусственным осеменением составил 98 %. Ввод нетелей в основное стадо на 01 января текущего года составил 597 голов, что составляет 25 %. Молока 1 сортом сдано 64%, высшим 34 %. Поступление приплода телят за 2023 год составило 2346 голов, в т.ч. на 100 маток 65 голов. В целях достижения запланированного производства зерна в хозяйствах района было посеяно 4265 га озимых культур, 8071  га яровых зерновых,  кукурузы на зерно – 520 га, 2100 га сахарной свеклы, масличных культур -655 га, 1330 га кукурузы на силос, 1164 га однолетних трав, 250 га многолетних беспокровных трав под покров. Посев проведен кондиционными и полностью протравленными семенами. Под урожай 2023 года внесено 2 тыс. тонн минеральных удобрений, проведена защита растений от сорняков на площади 18,3 тыс.га посевов, от вредителей на 8,9 тыс.га. С площади 13206 га зерновых и зернобобовых культур намолочено 48670 тонн зерна с урожайностью 36,9 ц/га, полностью убран рапс в объеме 393 тн., накопано 109,2 тыс.тонн. сахарной свеклы,  при урожайности 520 цн. с гектара. Под урожай 2024 года посеяно 4721 га озимых культур, поднято 7672 га зяби. Всего  заготовлено кормов: сена 3547 тонн, сенажа 34910 тонн, силоса 31625 тонн. На 1 условную голову скота заготовлено 44,6 ц.к ед. Для ярового сева 2024 года заложено 7650 тонн семян зерновых культур. За 2023 год  сельхозтоваропроизводителями района были получены субсидии:   на поддержку в отрасли растениеводства - 10109 тыс.руб, на поддержку в отрасли животноводства - 8212 тыс.руб, управление рисками на поддержку отрасли животноводства - 160 тыс.руб, управление рисками подотрасли растениеводства в сумме - 4230 тыс.рублей.  С начала 2023 года была приобретена техника: трактор JOHN DEERE 8430; 2 Трактора МТЗ 82.1,полуприцеп самосвальный ковшовый  тракторный ПСКТ-15 «Хозяин»; полунавесной оборотный плуг Lemken; трактор МТЗ-1221 б/у, Комбайн зерноуборочный самоходный КЗС-1218-29, Комбайн Енисей 120-1 НМ б/у; 2 бороны дисковые прицепные БДМ 7х2П; культиватор Agrokraft GmbH 19 секций под сеялку 18*45, другой  прицепной инвентарь. За год были построены и введены в эксплуатацию: два зерносклада,  летняя кормовая площадка на 500 крс, построен двор на 30 голов коров, телятник на 200 голов, площадка для откорма и доращивания КРС. В  текущем году  в рамках Государственной программы Республики Мордовия развития сельского хозяйства и регулирования рынков сельскохозяйственной продукции, сырья и продовольствия на 2013 - 2030 годы был получен  грант на развитие кролиководства  ИП Поляев М.В. как начинающего фермера в размере 2999,3 тыс. рублей. Постоянно ведется поддержка  фермеров по всем производственным    вопросам, касающимся выполнения их обязательств. Все руководители и специалисты сельхозпредприятий прошли переподготовку в ФГБОУ МИПКА г. Саранск. Станцией по борьбе с заболеваниями сельскохозяйственных животных, ветеринарной лабораторией проводятся  профилактические прививки против заразных болезней скота общественного и частного сектора,  обследование реализуемой продукции, кормов, оказывается практическая помощь предприятиям, где нет ветеринарных работников в повседневной работе. На 2023  год  для реализации мероприятий муниципальной  программы было запланировано финансирование в размере 104 тыс. рублей, исполнение за отчетный год составило 104 тыс. рублей  100  %), в том числе: республиканский бюджет 104 тыс. рублей. В рамках данной муниципальной программы было запланировано 21 мероприятие, из них 1 мероприятие с финансированием «Стимулирование обучения и закрепления молодых специалистов в сельскохозяйственном производстве» 
По мероприятию  «Стимулирование обучения и закрепления молодых специалистов в сельскохозяйственном производстве»:
- предоставлены стипендии в размере 98 тыс.руб.;
- предоставлены ежемесячные денежные выплаты молодым специалистам   в размере 6 тыс.руб.;</t>
  </si>
  <si>
    <t xml:space="preserve">Проведенная оценка эффективности реализации  данной программы за 2022 год показала, что степень реализации основных мероприятий программы составила  76,2 %; степень достижения целевых значений 106 %, эффективность использования финансовых средств  - 76,2 %, проведенная оценка общего уровня  эффективности реализации программы за 2022 год – 81 %, что свидетельствует об  эффективности программы. </t>
  </si>
  <si>
    <t xml:space="preserve">В рамках реализации муниципальной программы «Развитие муниципальной службы в Большеигнатовском муниципальном районе  на 2015-2026 годы» выполнено 16 мероприятий из 16 запланированных, из них 14 мероприятий, не требующих финансирования, и 2 мероприятия, требующие финансирования. В  2022 году в администрации муниципального района прошли обучение 11 муниципальных служащих (32 процента от их общего числа), по программам дополнительного профессионального образования (профессиональной переподготовки и повышения квалификации), адаптированным к актуальным проблемам развития местного самоуправления и муниципальной службы в Республике Мордовия. На данные цели  направлено 7,7 тыс.руб из запланированных по программе 7,7 тыс. руб, или 100 % выполнения. 
По состоянию на 1 января 2023 г. общая численность муниципальных служащих в администрации Большеигнатовском муниципальном районе составляла 38 человек.
Доля служащих в возрасте от 31 года до 50 лет, имеющих практический опыт для качественной реализации должностных полномочий, составляет 72 процента от бщего количества муниципальных служащих, количество муниципальных служащих, имеющих опыт работы на должностях муниципальной службы свыше 15 лет, составляет 26 процента. Количество муниципальных служащих, имеющих стаж работы в органах местного самоуправления до 5 лет - 45 процентов.
         В районе проводятся мероприятия, направленные на качественное улучшение кадрового потенциала органов местного самоуправления. Так, из общего числа муниципальных служащих высшее образование имеют 77 проценовт служащих, из них: муниципальных служащих, имеющих управленческое образование - 5 процентов; экономическое, юридическое, инженерное образование - 40 процента. Два и более высших образования имеют 8 процентов муниципальных служащих. 
В органах местного самоуправления существует проблема омоложения муниципальных кадров. Привлечение на муниципальную службу талантливых молодых специалистов обеспечит преемственность поколений в системе муниципального управления, ротацию кадров в органах местного самоуправления, усиление конкуренции в процессе отбора, подготовки и карьерного роста муниципальных служащих.На официальном сайте Большеигнатовского муниципального района систематически размещается и обновляется информация по вопросам профилактики противодействия коррупции. В течение отчетного года осуществлялась организация и проведение семинаров по вопросам профилактики противодействия коррупции по темам: "- обзор проблемных вопросов, возникающих при заполнении справок о доходах, об имуществе и обязательствах имущественного характера;
 Также проводились консультации муниципальных служащих антикоррупционной направленности.                                                                                                     </t>
  </si>
  <si>
    <t>Эффективный уровень  реализации программы, так как общая степень достижения целей программы 100 %, степень  реализации основных мероприятий 100 %. Финансирование в 2023 году  отсутствовало.</t>
  </si>
  <si>
    <t>Уровень эффективности реализации программы составил 75%., что свидетельствует об удовлетворительном уровне  муниципальной программы</t>
  </si>
  <si>
    <t xml:space="preserve">Проведенная оценка эффективности реализации данной программы за 2023 год показала, что степень реализации основных мероприятий программы составила 100 %; степень достижения целевых значений 87,5 %, эффективность использования финансовых средств - 108,1 %, проведенная оценка общего уровня эффективности реализации программы за 2022год свидетельствует об удовлетворительном уровне эффективности реализации программы – 87,5 %. </t>
  </si>
  <si>
    <t>Из 8 мероприятий выполнены 8 мероприятий. В рамках реализации  Программы в 2023  году были проведены следующие основные мероприятия: содержание Муниципального казенного учреждения «Единая дежурно-диспетчерская служба» Большеигнатовского муниципального района: проведение мероприятий для обеспечения безопасности на ГТС и водных объектах; проведение мероприятий для обеспечения выполнения мероприятий в весенне-летний пожароопасный период;  повышение процента оповещенного населения и руководителей организаций и учреждений о фактах возникновения ЧС природного и техногенного характера; проведение занятий, учений, тренировок по вопросам гражданской обороны; проведение занятий, учений и тренировок для предупреждения и ликвидации чрезвычайных ситуаций; проведение мероприятий по оборудованию автоматическими пожарными извещателями многодетных семей и семей, находящихся в социально опасном положении. Анализ результатов реализации основных мероприятий муниципальной программы показывает, что проведение мероприятий в весенне-летний пожароопасный период и на водных объектах, профилактических мероприятий в жилом секторе позволили не допустить возникновения ЧС и происшествий техногенного характера, в том числе во многодетных семьях и семьях, находящихся в социально опасном положении. В 2023 году  охват оповещенного населения и руководящего состава остался на прежнем уровне.  На 01.01.2024 года состояние материально-технической базы МКУ «ЕДДС» составляет 100%.</t>
  </si>
  <si>
    <t xml:space="preserve">  Уровень эффективности реализации программы составил 50%, что свидетельствует об удовлетворительном уровне эффективности муниципальной программы</t>
  </si>
  <si>
    <t xml:space="preserve">  1. Пополнение муниципального аварийного резерва  Большеигнатовского района РМ                                                          </t>
  </si>
  <si>
    <t xml:space="preserve"> В связи с отсутствием запланированных и освоенных финансовых средств в 2023 году, не представляется возможным просчитать уровень эффективности реализации программы. Общая степень достижения целей программы составила 100%. Степень реализации мероприятий составила 100 %.</t>
  </si>
  <si>
    <t xml:space="preserve">1. Определены места перехода пешеходов через проезжую часть                                                                             2. Проведено обследование улично-дорожной сети для определения первоочередных работ по восстановлению дорожного полотна  и объектов дорожно-транспортной инфраструктуры                                                                  3. Проведен анализ состояния дорожно-транспортной территории
4. Проведен анализ ДТП аварийных участков дороги инфраструктуры                                                                     5. Проведены плановые занятия в рамках школьной программы                                                                            6. Публикация в районной газете "Восход" материалов по данной тематике                                                               7. Обеспечение общеобразовательных школ и дошкольных общеобразовательных учреждений литературой, наглядными пособиями, обучающими играми и видеоматериалами по  данной тематике                                              8. Участие в проводимых ОГИБДД ММО МВД  РФ «Ичалковский» мероприятиях  по предупреждению опасного и формирование безопасного поведения участников дорожного движения                                                                   9. Обследование безопасных маршрутов движения  школьников                                                                          10. Участие с ОГИБДД ММО МВД РФ «Ичалковский» в месячнике «Внимание дети»                                            11. Разработаны запасные школьные маршруты                                                                                                  12. Разработаны мероприятия комиссией по безопасности дорожного движения                                                        13. Разработаны мероприятия, которые могут повлиять на безопасность участников дорожного движения
</t>
  </si>
  <si>
    <t>В связи с отсутствием запланированных и освоенных финансовых средств  в 2023 году, не представляется возможным просчитать уровень эффективности реализации программы. Степень достижения целевого значения составила 100%.</t>
  </si>
  <si>
    <t>1. Проведение конкурсов
и иных мероприятий экологического направления
2.  Мониторинг состояния окружающей среды;                                                                                                   3. Участие в разработке нормативов накопления твердых коммунальных отходов на территории Республики Мордовия;                                                                                                                                                        4. Рекультивация объектов накопленного экологического вреда окружающей среде;                                                 5. Обеспечение функций администрации Большеигнатовского муниципального района.</t>
  </si>
  <si>
    <t>Эффективная реализация программы, так как общая степень достижения целей программы 86,7%, степень  реализации основных мероприятий 96.7 %. Финансирование в 2023 году отсутствовало.</t>
  </si>
  <si>
    <t xml:space="preserve">В течении 2023 года проведены следующие мероприя: 1. Проведены занятия с врачами на врачебных конференциях по выявлению лиц, злоупотребляющих наркотическими средствами;2. Проведено взаимное информирование о случаях выявления лиц, замеченных в употреблении наркотических средств и психотропных веществ в немедицинских целях;  3. Реализованы концепции  превентивного обучения в области профилактики ПАВ в образовательной среде; 4. Проведены межведомственные семинары по профилактике наркомании и ВИЧ-инфекции, алкоголизма и табакокурения; 5. Проведены рейды по местам концентрации несовершеннолетних с целью выявления фактов употребления одурманивающих и наркотических  веществ;
6. Организован показ фильмов о вреде употребления ПАВ несовершеннолетними; 7.  Проведены социологические исследования по изучению наркоситуации в образовательных учреждениях района; 8. Распространена антинаркотическая реклама среди различных категорий населения и молодежи; 9.Организована  работа по профилактике ПАВ с различными группами населения в рамках культурно-образовательного центра. 10. Организованно информационно-наглядное сопровождение профилактической работы в образовательных учреждениях; 11.Проведен мониторинг базовых элементов наркогенной ситуации в образовательных учреждениях; 12.Проведены межведомственные профилактические мероприятия по профилактике потребления ПАВ среди несовершеннолетних; 13.Обеспечен контроль за недопущением создания условий для торговли и употребления наркотиков при проведении развлекательных и иных досуговых мероприятий; 14.Организованы работы волонтерской деятельности в области профилактики ПАВ среди рабочей молодежи; 15. Проведены районные  массовые  культурно-познавательных мероприятия, направленные  на пропаганду здорового образа жизни; 16.Организованы и проведен спортивно-массовые мероприятия по пропаганде ЗОЖ, фестивалей спорта под девизом «Спорт против наркотиков»; 17.Организована социально-психологическая, педагогическая помощь детям и подросткам с проблемами в развитии и обучении в целях предупреждения социальной дезадаптации и аддиктивного поведения, а также коррекция нарушений в их развитии; 18.Была проведена работа по выявлению семей, находящихся в социально опасном положении, оказание им психолого-педагогической помощи, обучение родителей навыкам бесконфликтного общения с детьми. В 2023 году выявлено 2 семьи. 19.В 2023 году проведена работа по выявлению и учету несовершеннолетних, не посещающих или систематически пропускающих по неуважительным причинам занятия в образовательных учреждениях, принятие мер, направленных на получение ими общего образования. В 2023 году не было выявлено таких семей. 20. Организованы работы волонтерской деятельности в области профилактики ПАВ среди рабочей молодежи; 21. В 2023 году в СМИ размещалась информация антинаркотической направленности; 22.Проведен сельский сход, встречи с населением по вопросам профилактики наркомании, разъяснения административной и уголовной; 23. Проведены  профилактические мероприятий с учащимися, воспитанниками Большеигнатовской средней школы, входящими в группы социального риска; 24. Организована работа по предоставлению прохождения амбулаторного лечения и наблюдению за лицами, употребляющими наркотические средства, в 2023 году не было лиц употребляющих наркотические средства 25.2023 году не было направлено лиц, употребляющих наркотические вещества, на  стационарное лечение в КОНД; 26.Проведен комплекс операции «МАК» в целях уничтожения и пресечения поступления в незаконный оборот наркотиков растительного происхождения; 27. Проведена профилактическая акция «Сообщи, где торгуют смертью», были привлечены журналисты  для освещения мероприятии. 28. 2023 году была проверка  ГБУЗ РМ «Ичалковская центральная районная больница им. А.В.Парамоновой» поликлиническое отделение №3  на предмет обоснованности назначения наркотических средств и сильнодействующих препаратов, а также хранение, учет, отпуск сильнодействующих и наркотических средств, правильность заполнения медицинской документации в соответствии с действующим законодательством. 29.Организована работа телефонов доверия, по которым граждане могут сообщать о фактах незаконного оборота наркотиков и лицах, причастных к этой противоправной деятельности. Проведение мероприятий не требует финансовых затрат.
</t>
  </si>
  <si>
    <t xml:space="preserve">В рамках реализации муниципальной программы «Повышение безопасности дорожного движения на территории Большеигнатовского муниципального района на 2020-2026 годы» выполнено 13 мероприятий из 13 запланированных. В  2023 году регулярно проводились инструктивные совещания и  семинары по соблюдению правил дорожного движения с учащимися муниципальных общеобразовательных учреждений. Правила дорожного движения и профилактике детского дорожно-транспортного травматизма регулярно изучаются на уроках ОБЖ, на классных часах, во время внеурочной деятельности. В школах и детских садах имеются уголки по безопасности дорожного движения, а также средства наглядной агитации по безопасности дорожного движения.Вопросы по безопасности дорожного движения регулярно освещаются на сайтах образовательных учреждений, в средствах массовой информации и в сети «Интернет».  Регулярно проводятся различные акции и мероприятия с участием сотрудников Госавтоинспекции ММО МВД России «Ичалковский». Приобретены и вручены светоотражатели.Проводятся пропагандистские мероприятия, отряды юных инспекторов работают, участвуют в республиканском конкурсе «Безопасное колесо». Проводится их освещение на сайтах образовательных учреждений. Проводятся проверки эксплуатационного состояния улично-дорожной сети.  При возникновении необходимости проблемы безопасности дорожного движения публикуются в районной газете «Восход», а также размещаются на официальном сайте Администрации Большеигнатовского района.                                                                                             </t>
  </si>
  <si>
    <t>Удовлетворительный уровень реализации программы- 59,5%</t>
  </si>
  <si>
    <t xml:space="preserve">Мероприятия запланированные к исполнению в 2023 году не были исполнены в связи с отсутствием финансирования </t>
  </si>
  <si>
    <t>10. Доля квартир МКД, оснащенных общедомовыми приборами учета  электроэнергии, %</t>
  </si>
  <si>
    <t>В связи с отсутствием запланированных и освоенных финансовых средств  в 2023 году, не представляется возможным просчитать уровень эффективности реализации программы. Степень достижения целевого значения составила 90%.</t>
  </si>
  <si>
    <t xml:space="preserve"> Уровень эффективности реализации программы составил 93 % , что свидетельствует о  эффективности программы</t>
  </si>
  <si>
    <t>Из 17 мероприятий прогрыммы вополнены следующие: Проведение физкультурных мероприятий и массовых спортивных мероприятий - Республиканские соревнования Общероссийского проекта «Мини-футбол в школу» ;Открытый турнир по волейболу, посвященный международному женскому дню 8 Марта;Районные лыжные соревнования, посвященные памяти Е.В.Сенгаева;День физкультурника;Районные соревнования по волейболу;Всероссийский день бега «Кросс наций»;Участие во всероссийской «Лыжне России»;Районные соревнования по Мини-футболу;Республиканский пробег памяти Петра Болотникова; Районные соревнования по армрестлингу;Участие в зимних и летних сельских спортивных играх;Легкоатлетическая эстафета ко Дню Победы;Районные соревнования по настольному теннису;Проведение зимних и летних фестивалей ГТО;Президентские спортивные состязания;Проведение физкультурных и спортивных мероприятий по поэтапному внедрению ВФСК «Готов к труду и обороне» (ГТО) в Большеигнатовском муниципальном районе. Грант по итогам смотра-конкурса на лучшую постановку физкультурно-оздоровительной и спортивной работы среди муниципальных районов. Заявка была подана, но не выйграна</t>
  </si>
  <si>
    <t xml:space="preserve">Уровень эффективности реализации программы  100,3 что свидетельствует о высокоэффективности программы
</t>
  </si>
  <si>
    <t xml:space="preserve"> Из 21 запланированных  мероприятий муниципальной программы выполнены: 1.Проведение научно- практической конференции «Большеигнатовский район как часть многонациональной  Республики Мордовия», 2 Участие спортивных команд школ, сел района в спортивных соревнованиях «Тюштянь налксемат» в рамках республиканского национально- фольклорного праздника «Раськень Озкс», 3 Проведение республиканского национально – фольклорного праздника «Раськень Озкс», 4 Участие в республиканском фестивале народного творчества  «Шумбарт, Мордовия!», 5.Проведение районного и участие в республиканском конкурсе народного творчества «Играй, гармонь!»  6 Участие во Всероссийской выставке-ярмарке народных художественных промыслов и ремесел финно-угорских народов «Тев» 7.Участие в Всероссийском фестивале-конкурсе мордовской (мокшанской и эрзянской) песни «Од вий»; 8..Взаимодействие администрации района с общественными объединениями, религиозными организациями;9.Подготовка цикла выставок, посвященных роли и месту различных религий в культуре народов России. Организация знакомства учащихся образовательных учреждений района с указанными экспозициями; 10.Проведение исследования влияния  -  религиозного фактора на общественную жизнь района;11.Организация изучения национального культурного наследия народов России, истории и культуры Республики Мордовия в рамках системы дополнительного образования учащихся; 12.Мониторинг отношения педагогов и школьников к межконфессиональным, межкультурным и этническим отношениям; 13. Организация и проведение курсов для мигрантов по изучению русского языка, истории России и Республики Мордовия  14.Разработка и реализация стратегии социальной рекламы, способствующей национальной адаптации мигрантов в региональное, культурное и социально-экономическое пространство;15.Проведение мониторинга деятельности молодежных объединений;16.Проведение мониторинга хода реализации, комплекса мер, оценка их эффективности и обобщение достигнутого опыта, подготовка итоговых аналитических материалов;17.Подготовка инструкторского состава для проведения национальных спортивных соревнований «Мордовская борьба» и др.;19.Организация и проведение курсов повышения квалификации для специалистов, работающих с молодежью, по обучению принципам и методам работы в области межкультурного воспитания молодежи;14.Привлечение представителей духовенства на проведение праздничных мероприятий в районе (День Победы, «День призывника», пасхальный концерт, «День защитника Отечества», «День вывода войск из Афганистана» и др. 15. Проведение  районных научно- практических конференций в школах, по теме  история православия,  его роль в духовном и культурном воспитании ,16 Проведение семинаров и круглых столов с лидерами молодежных общественно-политических объединений по вопросам формирования толерантности в молодежной среде, 17 Проведение мониторинга хода реализации, комплекса мер, оценка их эффективности и обобщение достигнутого опыта, подготовка итоговых аналитических материалов; 18 Проведение научно- практической конференции «Большеигнатовский 19. Организация и проведение курсов повышения квалификации для специалистов, работающих с молодежью, по обучению принципам и методам работы в области межкультурного воспитания молодежи, 20.Проведение  районных научно- практических конференций в школах, по теме  история православия,  его роль в духовном и культурном воспитании общества, 21. Привлечение представителей духовенства на проведение праздничных мероприятий в районе (День Победы, «День призывника», пасхальный концерт, «День защитника Отечества», «День вывода войск из Афганистана» и др. район как часть многонациональной  Республики Мордовия»
</t>
  </si>
  <si>
    <t xml:space="preserve"> В течении 2023 года выполнено 16 мероприятий из 19 запланированных. Проведены: Социальная поддержка граждан, находящихся в трудной жизненной ситуации - Проведение 
-занятий школы для родителей детей-инвалидов с приглашением заинтересованных ведомств,
-тематических встреч с инвалидами, - заседаний клуба «Общение» для детей-инвалидов.Оказание материальной помощи на льготную подписку на периодические издания малообеспеченным инвалидам.Организация и проведение спортивно-массовых мероприятий для инвалидов.Проведение  Новогоднего праздника для детей-инвалидов и детей из семей социального риска.Мероприятия по социальной поддержке семьи и детей: - День матери; -Новогодняя елка от главы РМ.Проведение социально-защитных акций: «Помоги ребенку»; «Подросток».Проведение конкурса «Лучшая многодетная семья Большеигнатовского района».Чествование многодетных семей, юбиляров совместной семейной жизни  Дню семьи, любви и верности. Проведение конкурса «Двое из ларца одинаковых с лица».Благотворительные концерты для детей из семей социального риска.Чествование тружениц тыла, инвалидов войны и многодетных семей в связи с юбилейными датами.Мероприятие, посвященное празднованию Международного женского дня 8 Марта.Оказание единовременной адресной помощи инвалидам и участникам ВОВ  ко Дню Победы.Чествование участников ВОВ, локальных войн, ветеранов ПОР в связи с празднованием знаменательных дат и дней воинской славы.Вручение поздравлений Президента России юбилярам, исполнившим 90 лет, 95 лет и т.д..Социальная поддержка средств массовой информации (районная газета «Восход»).
</t>
  </si>
  <si>
    <t xml:space="preserve">Уровень эффективности реализации программы составил 68 % , что свидетельствует о удовлетворительном уровне эффективности программы. </t>
  </si>
  <si>
    <t>В течении 2023 года выполнены следующие мероприятия: 1.По выявлению преступных групп, осуществляющих организованный сбыт наркотических веществ и вовлекающих несовершеннолетних в их потребление;
2.Мероприятия по обеспечению призыва граждан на военную службу, розыску лиц, уклоняющихся от призыва; 3.Обеспечение общественного порядка в местах массового отдыха граждан и территориях детских оздоровительных учреждений; 4.Проведение в общеобразовательных учебных учреждениях района проведение встреч, семинаров, лекций с участием правоохранительных; органов района, медицинских работников по профилактике здорового образа жизни, вреде употребления наркотиков, спиртных напитков, курения табака; 5.Проведение мероприятий комплексной профилактической операции «Подросток» (по предупреждению правонарушений среди несовершеннолетних), реализовать комплекс мер по выполнению республиканской комплексной программы «Дети Мордовии»; 6.Проведение олимпиады по правовым знаниям  среди учащихся школ района; 7.Активизировать работу по организации и осуществлению деятельности детских общественных организаций. Поддерживать и развивать новые формы общественных объединений учащихся и молодежи (патриотическое, экологическое и т.п.); 8.Пресечение фактов незаконного оборота алкогольной продукции; 9.Обеспечение сохранности сельскохозяйственной продукции в период посевной и уборочной кампании;
10.Провести обследование состояния антитеррористической устойчивости объектов особой важности, жизнеобеспечения и массового пребывания граждан; 11.Мероприятия по добровольной сдаче населением незаконно хранящегося оружия; 12.По сбору и реализации информации о лицах, имеющих намерение совершить преступления террористического характера; 13.По выявлению и пресечению незаконного производства наркотических средств и каналов их поступления в незаконный оборот; 14.По борьбе с незаконным оборотом оружия, боеприпасов, взрывчатых веществ и взрывных устройств; 15.По предупреждению, пресечению и раскрытию краж из объектов торговли; 16.По предупреждению и раскрытию краж с проникновением в жилища граждан;  17.Организовать и провести комплексное обследование предприятий, организаций района на предмет технической укрепленности, наличия сторожевой охраны;  18.По предупреждению, пресечению и раскрытию краж скота, совершенных из сельхозпредприятий и хозяйств граждан; 19.Мероприятия по охране общественного порядка и обеспечению общественной безопасности в период проведения массовых общественно-политических и религиозных мероприятий; 20.Мероприятия по выявлению безнадзорных несовершеннолетних, их устройству в социальные и медицинские учреждения; 21.В целях охраны животного мира и среды их обитания обеспечить систематическое проведение рейдов по борьбе с браконьерством и незаконными порубками леса;
22.В целях защиты граждан от криминальных посягательств на их жилье при его отчуждении, проверять законность сделок  с недвижимостью, совершаемыми пожилыми одинокими гражданами, сиротами и детьми, оставшимися без попечения  родителей, а также психически больными, страдающими алкоголизмом  гражданами; 23.Оказание необходимой адресной денежной и материальной помощи гражданам, оставшимися без средств к существования, без определенного места жительства и лицам, освободившимся из мест лишения свобод; 24.Ежеквартально на межведомственных заседаниях рассматривать вопросы социальной адаптации  лиц, освободившихся из мест лишения свободы для последующего оказания им необходимой помощи; 25.По выявлению источников распространения наркотиков и лиц, склонных к их потреблению, применению мер воспитательного, медицинского и правового воздействия к потребителям наркотиков, пропаганды здорового образа жизни; 26.Мероприятия по выявлению безнадзорных несовершеннолетних, их устройству в социальные и медицинские учреждения;</t>
  </si>
  <si>
    <t xml:space="preserve">В течение 2023 года были заплонированы и выполнены следующие мероприятия: Совершенствование взаимодействия службы занятости населения с субъектами сферы труда: работодателями, учебными заведениями, органами государственной власти и местного самоуправления; Содействие трудоустройству граждан, ищущих работу, в том числе организация ярмарок вакансий рабочих и учебных мест, оплачиваемых общественных работ и временной занятости граждан; Содействие безработным гражданам в организации предпринимательской деятельности и самостоятельной занятости; Формирование перечня востребованных на рынке труда профессий, прогноза потребностей в кадрах; Оптимизация информационного обеспечения мероприятий в сфере занятости; Проведение встречи учащихся -выпускников школ с представителями колледжей, ВУЗов и др. учебных заведений; Проведение мероприятий с работодателями по трудоустройству подростков в свободное время; Поведение ярмарок – вакансий с учащимися школ района. </t>
  </si>
  <si>
    <t xml:space="preserve">Эффективный уровень эффективности  реализация программы, так как общая степень достижения целей программы 100 %, степень  реализации основных мероприятий 100 % . </t>
  </si>
  <si>
    <t xml:space="preserve">В течении 2023 года были выполнены следующие мероприятия:                                                      1.Организация транспортного обслуживания населения по муниципальным маршрутам на территории Большеигнатовского муниципального района 
  2.Ремонт участка а/д по ул. Разинова в с. Большое Игнатово
3.Капитальный ремонт участка а/д по ул. Советская, подъезд к административным зданиям в с.Большое Игнтово
4.Ремонт автомобильной дороги по ул. Садовая  в с.Чукалы
5.Разработка  ПСД на строительство а/д по ул.Пролетарская в с. Большое Игнатово
6.Ремонт а/д по ул. Восточная в с. Старое Чамзино
7.Разработка ПСД на ремонт проезда к дворовой территории  многоквартирного дома №33 по ул.Школьная  в с. Большое Игнатово
8.Разработка ПСД на ремонт  проезда к дворовой территории многоквартирных домов №41 и 43 по ул.Советская в с. Большое Игнатово
9.Ремонт а/д по ул.Гагарина  в д. Новая Александровка
10.Прохождение государственной экспертизы проезда к дворовой территории многоквартирного дома №33 по ул. Школьная в с.Большое Игнатово                                           11. Прохождение государственной экспертизы к дворовой территории  многоквартирных домов №41 и 43 по ул. Советская в с. Большое Игнатово                                                                                                           12. Разработка ПСД на ремонт   участка а/д по ул.Рабочая в д. Ташто Кшуманця                                          13.Содержание автодорог                                                                                                                                                                                                                                                                                                                         
                                                                                                                                                                                                                                                                                                                                                                                                                                                                                                                                                                                        </t>
  </si>
  <si>
    <t>Уровень  эффективности реализации программы составляет 81,5  %, что свидетельствует о   высокоэффективном уровне программы.</t>
  </si>
  <si>
    <t xml:space="preserve">В течении 2023 года выполнены следующие мероприятия: Проведение тематических встреч с населением по проблемам, связанным с ведением здорового образа жизни, включая рациональное питание, адекватную двигательную активность, отказ от вредных привычек (потребление алкоголя и табака), развитие стрессоустойчивости. Систематическое освещение вопросов, касающихся здорового образа жизни, преодоления вредных привычек, в том числе курения табака, в средствах массовой информации. Проведение профилактических мероприятий (массовых акций), приуроченных к международным дням здоровья (Всемирный день здоровья, Всемирный день без табака и др.), пропагандирующих преимущества здорового образа жизни Проведение спортивно-массовых мероприятий, фестивалей, спартакиад среди различных слоев населения. Информационное сопровождение проводимых мероприятий посредством их освещения в информационно-телекоммуникационной сети «Интернет». Создание в общеобразовательных организациях Большеигнатовского муниципального района условий для занятия физической культурой и спортом». Организация и проведение районных соревнований различной направленности (легкая атлетика, волейбол, баскетбол, настольный теннис) в рамках областных спартакиад школьников. Тематические мероприятия, направленные на профилактику вредных привычек, формирование здорового образа жизни (в том числе проведение мероприятий в рамках Всемирного дня борьбы со СПИДом, Всероссийского дня трезвости, Всемирного дня без табака и т.д.). Месячник антинаркотической направленности и формирования здорового образа жизни. Организация и проведение комплексных профилактических мероприятий, связанных с распространением табачных изделий на территории Большеигнатовского муниципального района, предупреждение и пресечение фактов курения табака (выявление правонарушений, связанных с курением) на территориях  образовательных учреждений, учреждений культуры, объектов спорта, транспортной инфраструктуры, медицинских учреждений и иных объектов. Осуществление контроля за ограничением торговли табачной продукцией и алкоголем.
</t>
  </si>
  <si>
    <t>Муниципальная программа «Укрепление общественного здоровья на 2021-2026 годы»</t>
  </si>
  <si>
    <t>Высокий уровень эффективности реализации программы, так как общая степень достижения целей программы 135 %.</t>
  </si>
  <si>
    <t xml:space="preserve">«Разработка документов территориального планирования и градостроительного зонирования Большеигнатовского муниципального района Республики Мордвия на 2023-2025 годы»
</t>
  </si>
  <si>
    <t>1.Разработка программ комплексного развития социальной, транспортной, систем коммунальной инфраструктуры муниципальных образований сельских поселений Большеигнатовского муниципального района Республики Мордовия (Андреевского, Большеигнатовского Вармазейского, Киржеманского, Кучкаевского, Протасовского, Старочамзинского,Чукальского).</t>
  </si>
  <si>
    <t xml:space="preserve">  Уровень эффективности реализации программы составил 71,09 %, что свидетельствует об удовлетворительном уровне эффективности муниципальной программы</t>
  </si>
  <si>
    <t xml:space="preserve">  1. Разработка программ комплексного развития социальной, транспортной, систем коммунальной инфраструктуры муниципальных образований сельских поселений Большеигнатовского муниципального района Республики Мордовия (Андреевского, Большеигнатовского Вармазейского, Киржеманского, Кучкаевского, Протасовского, Старочамзинского,Чукальского).                                                         </t>
  </si>
  <si>
    <t>2.  Разработка проекта внесения изменений в  Схему территориального планирования Большеигнатовского муниципального района Республики Мордовия</t>
  </si>
  <si>
    <t xml:space="preserve">Из 13 мероприятий Программы выполнены все мероприятия. Администрация Большеигнатовского муниципального района постоянно осуществляет взаимодействие с Советом предпринимателей по различным вопросам, касающимся сферы развития малого и среднего бизнеса в районе, а также улучшения инвестиционного климата в районе. Субъекты малого и среднего предпринимательства участвуют в размещении муниципальных заказов. В 2023 году доля закупок, которые заказчик осуществил у субъектов малого средпринимательства составила 90,1 %. В целях создания условий для улучшения деятельности и результативности малых предприятий администрацией Большеигнатовского муниципального района оказывается поддержка субъектам малого и среднего бизнеса. Продано 2 земельных участка ИП ГКФХ  Кабаев В.Ю., общей пло-щадью 261 га; КФХ «Фролова Т.И.» -97,6 га.  В Администрации района проводятся совещания, семинары для субъектов малого и среднего предпринимательства. До субъектов малого и среднего предпринимательства доводится информация о мероприятиях, проводимых в Республике Мордовия для субъектов малого и среднего предпринимательства (семинары, тренинги, совещания, круглые столы).  При обращении СМСП, оказываются консультации.  Проводились   консультации  управлением эконо-мического анализа и прогнозирования администрации района и  отделом содействия занятости населения ГКУ РМ "Центр занятости населения Ичалковский" с незанятыми и безработными гражданами по организации собственного дела. В 2023 г. в рамках заключения социального контракта 8 человек открыли собственное дело с финансовой поддержкой 256 тыс. руб. каждому на общую сумму 2,05 млн. рублей.   На 01.01.2024 г.  Зарегистрировано в качестве самозанятых 222 человека. Почетной грамотой Государственного Собрания  Республики Мордовия награждены: Грошев В.Д.; Благодарностью Правительства Республики Мордовия награждена Пашкова Т.П.; Благодарностью Председателя Государственного Собрания Республики Мордовия награжден Ермушев С.В.; Почетной грамотой Министерства экономики, торговли и предпринимательства Республики Мордовия награждены: Анисимова О.В., Стенькин Ю.Ф., Матренина В.В. Все предприниматели были оповещены о проведении республиканского конкурса "Предприниматель Республики Мордовия". Была подана  заявка  на участие в конкурсе от одного индивидуального предпринимателя. Администрация Большеигнатовского муниципального района оказывает поддержку малому и среднему бизнесу  по мере обращения. На сайте района в разделе «Система информационной поддержки в  в развитии малого и среднего предпринимательства» размещается информация о действующих системах поддержки предпринимателей малого и среднего бизнеса.  В течении года предоставлялась  консультативная поддержка субъектам малого и среднего бизнеса. На сайте района ведется раздел «Система информационной поддержки в развитии  малого и среднего  предпринимательства», в котором размещается информация для субъектов малого и среднего предпринимательства. За  2023 год в районной газете «Восход» были  размещены статьи для  информации субъектам малого и среднего предпринимательства, касающиеся изменений в законодательстве. В 2023 году на базе МФЦ Большеигнатовского муниципального района РМ оказывались услуги  по регистрации индивидуальных предпринимателей, юридических лиц. На официальном сайте Большеигнатовского муниципального района размещен   инвестиционный паспорт муниципального образования, который ежегодно актуализируется.
</t>
  </si>
  <si>
    <t>Уровень эффективности реализации программы составил 103,8 %, что свидетельствует о высокой эффективности программы.</t>
  </si>
  <si>
    <t>Размещение в печати районной  газеты «Восход» материалов профилактического характера в сфере обеспечения безопасности дорожного движения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</si>
</sst>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_р_._-;\-* #,##0.00_р_._-;_-* &quot;-&quot;??_р_._-;_-@_-"/>
    <numFmt numFmtId="165" formatCode="#,##0.0_ ;\-#,##0.0\ "/>
    <numFmt numFmtId="166" formatCode="0.0"/>
    <numFmt numFmtId="167" formatCode="_(* #,##0.00_);_(* \(#,##0.00\);_(* &quot;-&quot;??_);_(@_)"/>
    <numFmt numFmtId="168" formatCode="_-* #,##0.0_р_._-;\-* #,##0.0_р_._-;_-* &quot;-&quot;?_р_._-;_-@_-"/>
    <numFmt numFmtId="169" formatCode="#,##0.0;[Red]#,##0.0"/>
    <numFmt numFmtId="170" formatCode="_-* #,##0.0_р_._-;\-* #,##0.0_р_._-;_-* &quot;-&quot;??_р_._-;_-@_-"/>
    <numFmt numFmtId="171" formatCode="#,##0.0"/>
    <numFmt numFmtId="172" formatCode="_-* #,##0.0\ _₽_-;\-* #,##0.0\ _₽_-;_-* &quot;-&quot;?\ _₽_-;_-@_-"/>
    <numFmt numFmtId="173" formatCode="_-* #,##0_р_._-;\-* #,##0_р_._-;_-* &quot;-&quot;?_р_._-;_-@_-"/>
  </numFmts>
  <fonts count="46" x14ac:knownFonts="1">
    <font>
      <sz val="11"/>
      <color theme="1"/>
      <name val="Calibri"/>
      <family val="2"/>
      <scheme val="minor"/>
    </font>
    <font>
      <sz val="11"/>
      <color theme="1"/>
      <name val="Calibri"/>
      <family val="2"/>
      <charset val="204"/>
      <scheme val="minor"/>
    </font>
    <font>
      <sz val="12"/>
      <color indexed="8"/>
      <name val="Times New Roman"/>
      <family val="1"/>
      <charset val="204"/>
    </font>
    <font>
      <sz val="12"/>
      <name val="Times New Roman"/>
      <family val="1"/>
      <charset val="204"/>
    </font>
    <font>
      <b/>
      <sz val="12"/>
      <name val="Times New Roman"/>
      <family val="1"/>
      <charset val="204"/>
    </font>
    <font>
      <sz val="11"/>
      <color indexed="8"/>
      <name val="Calibri"/>
      <family val="2"/>
      <charset val="204"/>
    </font>
    <font>
      <sz val="13"/>
      <name val="Times New Roman"/>
      <family val="1"/>
      <charset val="204"/>
    </font>
    <font>
      <sz val="12"/>
      <color indexed="10"/>
      <name val="Calibri"/>
      <family val="2"/>
      <charset val="204"/>
    </font>
    <font>
      <sz val="12"/>
      <name val="Calibri"/>
      <family val="2"/>
      <charset val="204"/>
    </font>
    <font>
      <sz val="10"/>
      <name val="Arial"/>
      <family val="2"/>
      <charset val="204"/>
    </font>
    <font>
      <sz val="16"/>
      <color indexed="8"/>
      <name val="Times New Roman"/>
      <family val="1"/>
      <charset val="204"/>
    </font>
    <font>
      <sz val="12"/>
      <color indexed="8"/>
      <name val="Times New Roman"/>
      <family val="1"/>
      <charset val="204"/>
    </font>
    <font>
      <sz val="14"/>
      <color indexed="8"/>
      <name val="Times New Roman"/>
      <family val="1"/>
      <charset val="204"/>
    </font>
    <font>
      <sz val="11"/>
      <color indexed="8"/>
      <name val="Calibri"/>
      <family val="2"/>
    </font>
    <font>
      <sz val="11"/>
      <color theme="1"/>
      <name val="Calibri"/>
      <family val="2"/>
      <charset val="204"/>
      <scheme val="minor"/>
    </font>
    <font>
      <b/>
      <sz val="22"/>
      <name val="Times New Roman"/>
      <family val="1"/>
      <charset val="204"/>
    </font>
    <font>
      <sz val="11"/>
      <color theme="1"/>
      <name val="Calibri"/>
      <family val="2"/>
      <scheme val="minor"/>
    </font>
    <font>
      <b/>
      <sz val="14"/>
      <name val="Times New Roman"/>
      <family val="1"/>
      <charset val="204"/>
    </font>
    <font>
      <sz val="10"/>
      <name val="Arial Cyr"/>
      <charset val="204"/>
    </font>
    <font>
      <sz val="14"/>
      <name val="Times New Roman"/>
      <family val="1"/>
      <charset val="204"/>
    </font>
    <font>
      <sz val="11"/>
      <name val="Times New Roman"/>
      <family val="1"/>
      <charset val="204"/>
    </font>
    <font>
      <b/>
      <u/>
      <sz val="18"/>
      <name val="Times New Roman"/>
      <family val="1"/>
      <charset val="204"/>
    </font>
    <font>
      <b/>
      <u val="singleAccounting"/>
      <sz val="18"/>
      <name val="Times New Roman"/>
      <family val="1"/>
      <charset val="204"/>
    </font>
    <font>
      <sz val="13.5"/>
      <name val="Times New Roman"/>
      <family val="1"/>
      <charset val="204"/>
    </font>
    <font>
      <b/>
      <u/>
      <sz val="16"/>
      <name val="Times New Roman"/>
      <family val="1"/>
      <charset val="204"/>
    </font>
    <font>
      <b/>
      <u/>
      <sz val="14"/>
      <name val="Times New Roman"/>
      <family val="1"/>
      <charset val="204"/>
    </font>
    <font>
      <sz val="14"/>
      <name val="Calibri"/>
      <family val="2"/>
      <charset val="204"/>
    </font>
    <font>
      <b/>
      <sz val="16"/>
      <name val="Times New Roman"/>
      <family val="1"/>
      <charset val="204"/>
    </font>
    <font>
      <sz val="16"/>
      <name val="Times New Roman"/>
      <family val="1"/>
      <charset val="204"/>
    </font>
    <font>
      <sz val="11"/>
      <name val="Calibri"/>
      <family val="2"/>
      <scheme val="minor"/>
    </font>
    <font>
      <b/>
      <sz val="11"/>
      <name val="Times New Roman"/>
      <family val="1"/>
      <charset val="204"/>
    </font>
    <font>
      <sz val="11"/>
      <name val="Calibri"/>
      <family val="2"/>
      <charset val="204"/>
      <scheme val="minor"/>
    </font>
    <font>
      <sz val="12"/>
      <name val="Calibri"/>
      <family val="2"/>
      <scheme val="minor"/>
    </font>
    <font>
      <sz val="14"/>
      <name val="Calibri"/>
      <family val="2"/>
      <scheme val="minor"/>
    </font>
    <font>
      <sz val="14"/>
      <name val="Calibri"/>
      <family val="2"/>
    </font>
    <font>
      <sz val="11"/>
      <name val="Arial"/>
      <family val="2"/>
      <charset val="204"/>
    </font>
    <font>
      <sz val="12"/>
      <name val="Arial"/>
      <family val="2"/>
      <charset val="204"/>
    </font>
    <font>
      <b/>
      <sz val="14"/>
      <name val="Calibri"/>
      <family val="2"/>
    </font>
    <font>
      <sz val="10"/>
      <name val="Times New Roman"/>
      <family val="1"/>
      <charset val="204"/>
    </font>
    <font>
      <sz val="12"/>
      <name val="Calibri"/>
      <family val="2"/>
    </font>
    <font>
      <b/>
      <sz val="12"/>
      <name val="Calibri"/>
      <family val="2"/>
    </font>
    <font>
      <b/>
      <sz val="11"/>
      <name val="Calibri"/>
      <family val="2"/>
    </font>
    <font>
      <b/>
      <sz val="20"/>
      <name val="Times New Roman"/>
      <family val="1"/>
      <charset val="204"/>
    </font>
    <font>
      <b/>
      <sz val="20"/>
      <name val="Calibri"/>
      <family val="2"/>
      <charset val="204"/>
    </font>
    <font>
      <b/>
      <u/>
      <sz val="20"/>
      <name val="Times New Roman"/>
      <family val="1"/>
      <charset val="204"/>
    </font>
    <font>
      <sz val="20"/>
      <name val="Times New Roman"/>
      <family val="1"/>
      <charset val="204"/>
    </font>
  </fonts>
  <fills count="5">
    <fill>
      <patternFill patternType="none"/>
    </fill>
    <fill>
      <patternFill patternType="gray125"/>
    </fill>
    <fill>
      <patternFill patternType="solid">
        <fgColor indexed="42"/>
        <bgColor indexed="64"/>
      </patternFill>
    </fill>
    <fill>
      <patternFill patternType="solid">
        <fgColor indexed="9"/>
        <bgColor indexed="64"/>
      </patternFill>
    </fill>
    <fill>
      <patternFill patternType="solid">
        <fgColor indexed="51"/>
        <bgColor indexed="64"/>
      </patternFill>
    </fill>
  </fills>
  <borders count="19">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s>
  <cellStyleXfs count="213">
    <xf numFmtId="0" fontId="0"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5" fillId="0" borderId="0"/>
    <xf numFmtId="0" fontId="9"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9" fontId="5" fillId="0" borderId="0" applyFont="0" applyFill="0" applyBorder="0" applyAlignment="0" applyProtection="0"/>
    <xf numFmtId="167" fontId="9" fillId="0" borderId="0" applyFont="0" applyFill="0" applyBorder="0" applyAlignment="0" applyProtection="0"/>
    <xf numFmtId="164" fontId="5" fillId="0" borderId="0" applyFont="0" applyFill="0" applyBorder="0" applyAlignment="0" applyProtection="0"/>
    <xf numFmtId="167" fontId="9" fillId="0" borderId="0" applyFont="0" applyFill="0" applyBorder="0" applyAlignment="0" applyProtection="0"/>
    <xf numFmtId="167" fontId="9"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13" fillId="0" borderId="0" applyFont="0" applyFill="0" applyBorder="0" applyAlignment="0" applyProtection="0"/>
    <xf numFmtId="0" fontId="5" fillId="0" borderId="0"/>
    <xf numFmtId="0" fontId="5" fillId="0" borderId="0"/>
    <xf numFmtId="9" fontId="16" fillId="0" borderId="0" applyFont="0" applyFill="0" applyBorder="0" applyAlignment="0" applyProtection="0"/>
    <xf numFmtId="0" fontId="1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55">
    <xf numFmtId="0" fontId="0" fillId="0" borderId="0" xfId="0"/>
    <xf numFmtId="0" fontId="14" fillId="0" borderId="0" xfId="2"/>
    <xf numFmtId="0" fontId="2" fillId="2" borderId="1" xfId="2" applyFont="1" applyFill="1" applyBorder="1" applyAlignment="1">
      <alignment horizontal="center" vertical="center" wrapText="1"/>
    </xf>
    <xf numFmtId="0" fontId="4" fillId="3" borderId="2" xfId="2" applyFont="1" applyFill="1" applyBorder="1" applyAlignment="1">
      <alignment horizontal="center" vertical="center" textRotation="90" wrapText="1"/>
    </xf>
    <xf numFmtId="165" fontId="4" fillId="4" borderId="2" xfId="106" applyNumberFormat="1" applyFont="1" applyFill="1" applyBorder="1" applyAlignment="1">
      <alignment horizontal="center" vertical="center"/>
    </xf>
    <xf numFmtId="166" fontId="4" fillId="4" borderId="2" xfId="106" applyNumberFormat="1" applyFont="1" applyFill="1" applyBorder="1" applyAlignment="1">
      <alignment horizontal="center" vertical="center" wrapText="1"/>
    </xf>
    <xf numFmtId="2" fontId="4" fillId="4" borderId="2" xfId="106" applyNumberFormat="1" applyFont="1" applyFill="1" applyBorder="1" applyAlignment="1">
      <alignment horizontal="center" vertical="center"/>
    </xf>
    <xf numFmtId="16" fontId="3" fillId="3" borderId="2" xfId="2" applyNumberFormat="1" applyFont="1" applyFill="1" applyBorder="1" applyAlignment="1">
      <alignment horizontal="center" vertical="center" textRotation="90" wrapText="1"/>
    </xf>
    <xf numFmtId="165" fontId="3" fillId="3" borderId="2" xfId="106" applyNumberFormat="1" applyFont="1" applyFill="1" applyBorder="1" applyAlignment="1">
      <alignment horizontal="center" vertical="center" wrapText="1"/>
    </xf>
    <xf numFmtId="165" fontId="3" fillId="0" borderId="2" xfId="106" applyNumberFormat="1" applyFont="1" applyBorder="1" applyAlignment="1">
      <alignment horizontal="center" vertical="center" wrapText="1"/>
    </xf>
    <xf numFmtId="166" fontId="4" fillId="3" borderId="2" xfId="106" applyNumberFormat="1" applyFont="1" applyFill="1" applyBorder="1" applyAlignment="1">
      <alignment horizontal="center" vertical="center" wrapText="1"/>
    </xf>
    <xf numFmtId="2" fontId="4" fillId="3" borderId="2" xfId="106" applyNumberFormat="1" applyFont="1" applyFill="1" applyBorder="1" applyAlignment="1">
      <alignment horizontal="center" vertical="center"/>
    </xf>
    <xf numFmtId="165" fontId="3" fillId="0" borderId="2" xfId="106" applyNumberFormat="1" applyFont="1" applyBorder="1" applyAlignment="1">
      <alignment horizontal="center" vertical="center"/>
    </xf>
    <xf numFmtId="2" fontId="3" fillId="3" borderId="2" xfId="106" applyNumberFormat="1" applyFont="1" applyFill="1" applyBorder="1" applyAlignment="1">
      <alignment horizontal="center" vertical="center"/>
    </xf>
    <xf numFmtId="0" fontId="3" fillId="3" borderId="2" xfId="2" applyFont="1" applyFill="1" applyBorder="1" applyAlignment="1">
      <alignment horizontal="center" vertical="center" textRotation="90" wrapText="1"/>
    </xf>
    <xf numFmtId="0" fontId="2" fillId="0" borderId="3" xfId="2" applyFont="1" applyBorder="1" applyAlignment="1">
      <alignment horizontal="center" vertical="center" wrapText="1"/>
    </xf>
    <xf numFmtId="2" fontId="4" fillId="3" borderId="3" xfId="106" applyNumberFormat="1" applyFont="1" applyFill="1" applyBorder="1" applyAlignment="1">
      <alignment horizontal="center" vertical="center"/>
    </xf>
    <xf numFmtId="2" fontId="4" fillId="3" borderId="4" xfId="106" applyNumberFormat="1" applyFont="1" applyFill="1" applyBorder="1" applyAlignment="1">
      <alignment horizontal="center" vertical="center"/>
    </xf>
    <xf numFmtId="49" fontId="2" fillId="2" borderId="1" xfId="2" applyNumberFormat="1" applyFont="1" applyFill="1" applyBorder="1" applyAlignment="1">
      <alignment horizontal="center" vertical="center" wrapText="1"/>
    </xf>
    <xf numFmtId="0" fontId="11" fillId="0" borderId="0" xfId="0" applyFont="1" applyAlignment="1">
      <alignment vertical="top"/>
    </xf>
    <xf numFmtId="0" fontId="11" fillId="0" borderId="0" xfId="0" applyFont="1" applyAlignment="1">
      <alignment vertical="center"/>
    </xf>
    <xf numFmtId="2" fontId="4" fillId="3" borderId="1" xfId="106" applyNumberFormat="1" applyFont="1" applyFill="1" applyBorder="1" applyAlignment="1">
      <alignment horizontal="center" vertical="center"/>
    </xf>
    <xf numFmtId="0" fontId="3" fillId="3" borderId="3" xfId="2" applyFont="1" applyFill="1" applyBorder="1" applyAlignment="1">
      <alignment horizontal="center" vertical="center"/>
    </xf>
    <xf numFmtId="0" fontId="12" fillId="0" borderId="0" xfId="0" applyFont="1"/>
    <xf numFmtId="0" fontId="2" fillId="0" borderId="1" xfId="2" applyFont="1" applyBorder="1" applyAlignment="1">
      <alignment horizontal="center" vertical="center" wrapText="1"/>
    </xf>
    <xf numFmtId="0" fontId="2" fillId="0" borderId="4" xfId="2" applyFont="1" applyBorder="1" applyAlignment="1">
      <alignment horizontal="center" vertical="center" wrapText="1"/>
    </xf>
    <xf numFmtId="0" fontId="4" fillId="0" borderId="2" xfId="106" applyNumberFormat="1" applyFont="1" applyFill="1" applyBorder="1" applyAlignment="1">
      <alignment horizontal="center" vertical="top" wrapText="1"/>
    </xf>
    <xf numFmtId="166" fontId="4" fillId="0" borderId="2" xfId="106" applyNumberFormat="1" applyFont="1" applyFill="1" applyBorder="1" applyAlignment="1">
      <alignment horizontal="center" vertical="top" wrapText="1"/>
    </xf>
    <xf numFmtId="168" fontId="4" fillId="0" borderId="2" xfId="106" applyNumberFormat="1" applyFont="1" applyFill="1" applyBorder="1" applyAlignment="1">
      <alignment horizontal="center" vertical="top" wrapText="1"/>
    </xf>
    <xf numFmtId="0" fontId="3" fillId="0" borderId="2" xfId="57" applyFont="1" applyFill="1" applyBorder="1" applyAlignment="1">
      <alignment horizontal="center" vertical="center" wrapText="1"/>
    </xf>
    <xf numFmtId="166" fontId="4" fillId="0" borderId="2" xfId="112" applyNumberFormat="1" applyFont="1" applyFill="1" applyBorder="1" applyAlignment="1">
      <alignment horizontal="center" vertical="top" wrapText="1"/>
    </xf>
    <xf numFmtId="0" fontId="3" fillId="0" borderId="2" xfId="112" applyFont="1" applyFill="1" applyBorder="1" applyAlignment="1">
      <alignment horizontal="center" vertical="top" wrapText="1"/>
    </xf>
    <xf numFmtId="1" fontId="4" fillId="0" borderId="2" xfId="106" applyNumberFormat="1" applyFont="1" applyFill="1" applyBorder="1" applyAlignment="1">
      <alignment horizontal="center" vertical="top" wrapText="1"/>
    </xf>
    <xf numFmtId="2" fontId="4" fillId="0" borderId="2" xfId="106" applyNumberFormat="1" applyFont="1" applyFill="1" applyBorder="1" applyAlignment="1">
      <alignment horizontal="center" vertical="top" wrapText="1"/>
    </xf>
    <xf numFmtId="0" fontId="4" fillId="0" borderId="2" xfId="0" applyFont="1" applyFill="1" applyBorder="1" applyAlignment="1">
      <alignment horizontal="center" vertical="top" wrapText="1"/>
    </xf>
    <xf numFmtId="0" fontId="4" fillId="0" borderId="2" xfId="2" applyFont="1" applyFill="1" applyBorder="1" applyAlignment="1">
      <alignment horizontal="center" vertical="top" textRotation="90" wrapText="1"/>
    </xf>
    <xf numFmtId="168" fontId="3" fillId="0" borderId="2" xfId="2" applyNumberFormat="1" applyFont="1" applyFill="1" applyBorder="1" applyAlignment="1">
      <alignment horizontal="center" vertical="top" wrapText="1"/>
    </xf>
    <xf numFmtId="168" fontId="3" fillId="0" borderId="2" xfId="106" applyNumberFormat="1" applyFont="1" applyFill="1" applyBorder="1" applyAlignment="1">
      <alignment horizontal="center" vertical="top" wrapText="1"/>
    </xf>
    <xf numFmtId="16" fontId="3" fillId="0" borderId="2" xfId="2" applyNumberFormat="1" applyFont="1" applyFill="1" applyBorder="1" applyAlignment="1">
      <alignment horizontal="center" vertical="top" textRotation="90" wrapText="1"/>
    </xf>
    <xf numFmtId="172" fontId="4" fillId="0" borderId="2" xfId="106" applyNumberFormat="1" applyFont="1" applyFill="1" applyBorder="1" applyAlignment="1">
      <alignment horizontal="center" vertical="top" wrapText="1"/>
    </xf>
    <xf numFmtId="165" fontId="3" fillId="0" borderId="2" xfId="2" applyNumberFormat="1" applyFont="1" applyFill="1" applyBorder="1" applyAlignment="1">
      <alignment horizontal="center" vertical="top" wrapText="1"/>
    </xf>
    <xf numFmtId="169" fontId="3" fillId="0" borderId="2" xfId="106" applyNumberFormat="1" applyFont="1" applyFill="1" applyBorder="1" applyAlignment="1">
      <alignment horizontal="center" vertical="top" wrapText="1"/>
    </xf>
    <xf numFmtId="166" fontId="3" fillId="0" borderId="2" xfId="106" applyNumberFormat="1" applyFont="1" applyFill="1" applyBorder="1" applyAlignment="1">
      <alignment horizontal="center" vertical="top" wrapText="1"/>
    </xf>
    <xf numFmtId="166" fontId="4" fillId="0" borderId="2" xfId="2" applyNumberFormat="1" applyFont="1" applyFill="1" applyBorder="1" applyAlignment="1">
      <alignment horizontal="center" vertical="top" wrapText="1"/>
    </xf>
    <xf numFmtId="9" fontId="4" fillId="0" borderId="2" xfId="114" applyFont="1" applyFill="1" applyBorder="1" applyAlignment="1">
      <alignment horizontal="center" vertical="top" wrapText="1"/>
    </xf>
    <xf numFmtId="166" fontId="4" fillId="0" borderId="2" xfId="114" applyNumberFormat="1" applyFont="1" applyFill="1" applyBorder="1" applyAlignment="1">
      <alignment horizontal="center" vertical="top" wrapText="1"/>
    </xf>
    <xf numFmtId="2" fontId="3" fillId="0" borderId="2" xfId="2" applyNumberFormat="1" applyFont="1" applyFill="1" applyBorder="1" applyAlignment="1">
      <alignment horizontal="center" vertical="top" wrapText="1"/>
    </xf>
    <xf numFmtId="9" fontId="4" fillId="0" borderId="2" xfId="106" applyNumberFormat="1" applyFont="1" applyFill="1" applyBorder="1" applyAlignment="1">
      <alignment horizontal="center" vertical="top" wrapText="1"/>
    </xf>
    <xf numFmtId="0" fontId="3" fillId="0" borderId="2" xfId="57" applyNumberFormat="1" applyFont="1" applyFill="1" applyBorder="1" applyAlignment="1">
      <alignment horizontal="center" vertical="top" wrapText="1"/>
    </xf>
    <xf numFmtId="0" fontId="3" fillId="0" borderId="2" xfId="57" applyFont="1" applyFill="1" applyBorder="1" applyAlignment="1">
      <alignment horizontal="center" vertical="top" wrapText="1"/>
    </xf>
    <xf numFmtId="2" fontId="3" fillId="0" borderId="2" xfId="106" applyNumberFormat="1" applyFont="1" applyFill="1" applyBorder="1" applyAlignment="1">
      <alignment horizontal="center" vertical="top" wrapText="1"/>
    </xf>
    <xf numFmtId="164" fontId="3" fillId="0" borderId="2" xfId="106" applyNumberFormat="1" applyFont="1" applyFill="1" applyBorder="1" applyAlignment="1">
      <alignment horizontal="center" vertical="top" wrapText="1"/>
    </xf>
    <xf numFmtId="0" fontId="17" fillId="0" borderId="2" xfId="0" applyFont="1" applyFill="1" applyBorder="1" applyAlignment="1">
      <alignment horizontal="center" vertical="top" wrapText="1"/>
    </xf>
    <xf numFmtId="0" fontId="4" fillId="0" borderId="4" xfId="106" applyNumberFormat="1" applyFont="1" applyFill="1" applyBorder="1" applyAlignment="1">
      <alignment horizontal="center" vertical="top" wrapText="1"/>
    </xf>
    <xf numFmtId="166" fontId="4" fillId="0" borderId="4" xfId="106" applyNumberFormat="1" applyFont="1" applyFill="1" applyBorder="1" applyAlignment="1">
      <alignment horizontal="center" vertical="top" wrapText="1"/>
    </xf>
    <xf numFmtId="0" fontId="3" fillId="0" borderId="5" xfId="2" applyFont="1" applyFill="1" applyBorder="1" applyAlignment="1">
      <alignment horizontal="center" vertical="top" wrapText="1"/>
    </xf>
    <xf numFmtId="0" fontId="3" fillId="0" borderId="4" xfId="0" applyFont="1" applyFill="1" applyBorder="1" applyAlignment="1">
      <alignment horizontal="center" vertical="top" wrapText="1"/>
    </xf>
    <xf numFmtId="4" fontId="3" fillId="0" borderId="2" xfId="0" applyNumberFormat="1" applyFont="1" applyFill="1" applyBorder="1" applyAlignment="1">
      <alignment horizontal="center" vertical="top" wrapText="1"/>
    </xf>
    <xf numFmtId="0" fontId="3" fillId="0" borderId="5" xfId="57" applyFont="1" applyFill="1" applyBorder="1" applyAlignment="1">
      <alignment horizontal="center" vertical="center" wrapText="1"/>
    </xf>
    <xf numFmtId="0" fontId="3" fillId="0" borderId="2" xfId="2" applyFont="1" applyFill="1" applyBorder="1" applyAlignment="1">
      <alignment horizontal="center" vertical="top" textRotation="90" wrapText="1"/>
    </xf>
    <xf numFmtId="0" fontId="3" fillId="0" borderId="2" xfId="2" applyNumberFormat="1" applyFont="1" applyFill="1" applyBorder="1" applyAlignment="1">
      <alignment horizontal="center" vertical="top" wrapText="1"/>
    </xf>
    <xf numFmtId="0" fontId="3" fillId="0" borderId="2" xfId="2" applyFont="1" applyFill="1" applyBorder="1" applyAlignment="1">
      <alignment horizontal="center" vertical="top" wrapText="1"/>
    </xf>
    <xf numFmtId="0" fontId="3" fillId="0" borderId="2" xfId="0" applyFont="1" applyFill="1" applyBorder="1" applyAlignment="1">
      <alignment horizontal="center" vertical="top" wrapText="1"/>
    </xf>
    <xf numFmtId="0" fontId="4" fillId="0" borderId="2" xfId="57" applyFont="1" applyFill="1" applyBorder="1" applyAlignment="1">
      <alignment horizontal="center" vertical="top" wrapText="1"/>
    </xf>
    <xf numFmtId="9" fontId="3" fillId="0" borderId="2" xfId="114" applyFont="1" applyFill="1" applyBorder="1" applyAlignment="1">
      <alignment horizontal="center" vertical="top" wrapText="1"/>
    </xf>
    <xf numFmtId="0" fontId="3" fillId="0" borderId="2" xfId="106" applyNumberFormat="1" applyFont="1" applyFill="1" applyBorder="1" applyAlignment="1">
      <alignment horizontal="center" vertical="top" wrapText="1"/>
    </xf>
    <xf numFmtId="166" fontId="3" fillId="0" borderId="2" xfId="2" applyNumberFormat="1" applyFont="1" applyFill="1" applyBorder="1" applyAlignment="1">
      <alignment horizontal="center" vertical="top" wrapText="1"/>
    </xf>
    <xf numFmtId="1" fontId="3" fillId="0" borderId="2" xfId="2" applyNumberFormat="1" applyFont="1" applyFill="1" applyBorder="1" applyAlignment="1">
      <alignment horizontal="center" vertical="top" wrapText="1"/>
    </xf>
    <xf numFmtId="0" fontId="3" fillId="0" borderId="2" xfId="2" applyFont="1" applyFill="1" applyBorder="1" applyAlignment="1">
      <alignment horizontal="center" vertical="top" wrapText="1"/>
    </xf>
    <xf numFmtId="0" fontId="3" fillId="0" borderId="2" xfId="106" applyNumberFormat="1" applyFont="1" applyFill="1" applyBorder="1" applyAlignment="1">
      <alignment horizontal="center" vertical="top" wrapText="1"/>
    </xf>
    <xf numFmtId="0" fontId="4" fillId="0" borderId="2" xfId="57"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0" xfId="0" applyFont="1" applyFill="1" applyBorder="1" applyAlignment="1">
      <alignment horizontal="center" vertical="top" wrapText="1"/>
    </xf>
    <xf numFmtId="0" fontId="10" fillId="0" borderId="0" xfId="0" applyFont="1" applyAlignment="1">
      <alignment horizontal="center"/>
    </xf>
    <xf numFmtId="0" fontId="2" fillId="0" borderId="2" xfId="2" applyFont="1" applyBorder="1" applyAlignment="1">
      <alignment horizontal="center" vertical="center" wrapText="1"/>
    </xf>
    <xf numFmtId="0" fontId="2" fillId="0" borderId="1" xfId="2" applyFont="1" applyBorder="1" applyAlignment="1">
      <alignment horizontal="center" vertical="center" wrapText="1"/>
    </xf>
    <xf numFmtId="0" fontId="2" fillId="0" borderId="4" xfId="2" applyFont="1" applyBorder="1" applyAlignment="1">
      <alignment horizontal="center" vertical="center" wrapText="1"/>
    </xf>
    <xf numFmtId="0" fontId="3" fillId="2" borderId="6" xfId="2" applyFont="1" applyFill="1" applyBorder="1" applyAlignment="1">
      <alignment horizontal="center" vertical="center"/>
    </xf>
    <xf numFmtId="0" fontId="3" fillId="2" borderId="7" xfId="2" applyFont="1" applyFill="1" applyBorder="1" applyAlignment="1">
      <alignment horizontal="center" vertical="center"/>
    </xf>
    <xf numFmtId="0" fontId="3" fillId="2" borderId="5" xfId="2" applyFont="1" applyFill="1" applyBorder="1" applyAlignment="1">
      <alignment horizontal="center" vertical="center"/>
    </xf>
    <xf numFmtId="0" fontId="3" fillId="3" borderId="1" xfId="2" applyFont="1" applyFill="1" applyBorder="1" applyAlignment="1">
      <alignment horizontal="center" vertical="center"/>
    </xf>
    <xf numFmtId="0" fontId="3" fillId="3" borderId="4" xfId="2" applyFont="1" applyFill="1" applyBorder="1" applyAlignment="1">
      <alignment horizontal="center" vertical="center"/>
    </xf>
    <xf numFmtId="0" fontId="2" fillId="0" borderId="6" xfId="2" applyFont="1" applyBorder="1" applyAlignment="1">
      <alignment horizontal="center" vertical="center"/>
    </xf>
    <xf numFmtId="0" fontId="2" fillId="0" borderId="5" xfId="2" applyFont="1" applyBorder="1" applyAlignment="1">
      <alignment horizontal="center" vertical="center"/>
    </xf>
    <xf numFmtId="0" fontId="2" fillId="3" borderId="1" xfId="2" applyFont="1" applyFill="1" applyBorder="1" applyAlignment="1">
      <alignment horizontal="center" vertical="center"/>
    </xf>
    <xf numFmtId="0" fontId="2" fillId="3" borderId="3" xfId="2" applyFont="1" applyFill="1" applyBorder="1" applyAlignment="1">
      <alignment horizontal="center" vertical="center"/>
    </xf>
    <xf numFmtId="0" fontId="2" fillId="3" borderId="4" xfId="2" applyFont="1" applyFill="1" applyBorder="1" applyAlignment="1">
      <alignment horizontal="center" vertical="center"/>
    </xf>
    <xf numFmtId="0" fontId="3" fillId="3" borderId="1" xfId="2" applyFont="1" applyFill="1" applyBorder="1" applyAlignment="1">
      <alignment horizontal="center" vertical="center" wrapText="1"/>
    </xf>
    <xf numFmtId="0" fontId="3" fillId="3" borderId="3" xfId="2" applyFont="1" applyFill="1" applyBorder="1" applyAlignment="1">
      <alignment horizontal="center" vertical="center" wrapText="1"/>
    </xf>
    <xf numFmtId="0" fontId="3" fillId="3" borderId="4" xfId="2" applyFont="1" applyFill="1" applyBorder="1" applyAlignment="1">
      <alignment horizontal="center" vertical="center" wrapText="1"/>
    </xf>
    <xf numFmtId="165" fontId="3" fillId="0" borderId="1" xfId="106" applyNumberFormat="1" applyFont="1" applyFill="1" applyBorder="1" applyAlignment="1">
      <alignment horizontal="center" vertical="center" wrapText="1"/>
    </xf>
    <xf numFmtId="165" fontId="3" fillId="0" borderId="3" xfId="106" applyNumberFormat="1" applyFont="1" applyFill="1" applyBorder="1" applyAlignment="1">
      <alignment horizontal="center" vertical="center" wrapText="1"/>
    </xf>
    <xf numFmtId="165" fontId="3" fillId="0" borderId="4" xfId="106" applyNumberFormat="1" applyFont="1" applyFill="1" applyBorder="1" applyAlignment="1">
      <alignment horizontal="center" vertical="center" wrapText="1"/>
    </xf>
    <xf numFmtId="0" fontId="7" fillId="0" borderId="3" xfId="2" applyFont="1" applyBorder="1" applyAlignment="1">
      <alignment horizontal="center" vertical="center" wrapText="1"/>
    </xf>
    <xf numFmtId="0" fontId="7" fillId="0" borderId="4" xfId="2" applyFont="1" applyBorder="1" applyAlignment="1">
      <alignment horizontal="center" vertical="center" wrapText="1"/>
    </xf>
    <xf numFmtId="166" fontId="6" fillId="0" borderId="1" xfId="2" applyNumberFormat="1" applyFont="1" applyFill="1" applyBorder="1" applyAlignment="1">
      <alignment horizontal="left" vertical="top" wrapText="1"/>
    </xf>
    <xf numFmtId="166" fontId="6" fillId="0" borderId="3" xfId="2" applyNumberFormat="1" applyFont="1" applyFill="1" applyBorder="1" applyAlignment="1">
      <alignment horizontal="left" vertical="top" wrapText="1"/>
    </xf>
    <xf numFmtId="166" fontId="6" fillId="0" borderId="4" xfId="2" applyNumberFormat="1" applyFont="1" applyFill="1" applyBorder="1" applyAlignment="1">
      <alignment horizontal="left" vertical="top" wrapText="1"/>
    </xf>
    <xf numFmtId="0" fontId="3" fillId="0" borderId="1" xfId="2" applyFont="1" applyFill="1" applyBorder="1" applyAlignment="1">
      <alignment horizontal="center" vertical="center" wrapText="1"/>
    </xf>
    <xf numFmtId="0" fontId="8" fillId="0" borderId="3" xfId="2" applyFont="1" applyBorder="1" applyAlignment="1">
      <alignment horizontal="center" vertical="center" wrapText="1"/>
    </xf>
    <xf numFmtId="0" fontId="8" fillId="0" borderId="4" xfId="2" applyFont="1" applyBorder="1" applyAlignment="1">
      <alignment horizontal="center" vertical="center" wrapText="1"/>
    </xf>
    <xf numFmtId="0" fontId="4" fillId="0" borderId="2" xfId="57" applyFont="1" applyFill="1" applyBorder="1" applyAlignment="1">
      <alignment vertical="top" wrapText="1"/>
    </xf>
    <xf numFmtId="0" fontId="3" fillId="0" borderId="2" xfId="2" applyFont="1" applyFill="1" applyBorder="1" applyAlignment="1">
      <alignment horizontal="center" vertical="top"/>
    </xf>
    <xf numFmtId="0" fontId="3" fillId="0" borderId="5" xfId="2" applyFont="1" applyFill="1" applyBorder="1" applyAlignment="1">
      <alignment horizontal="center" vertical="center" wrapText="1"/>
    </xf>
    <xf numFmtId="0" fontId="19" fillId="0" borderId="2" xfId="0" applyFont="1" applyFill="1" applyBorder="1" applyAlignment="1">
      <alignment horizontal="center" vertical="top"/>
    </xf>
    <xf numFmtId="168" fontId="17" fillId="0" borderId="2" xfId="106" applyNumberFormat="1" applyFont="1" applyFill="1" applyBorder="1" applyAlignment="1">
      <alignment horizontal="center" vertical="top" wrapText="1"/>
    </xf>
    <xf numFmtId="0" fontId="19" fillId="0" borderId="2" xfId="0" applyFont="1" applyFill="1" applyBorder="1" applyAlignment="1">
      <alignment vertical="top"/>
    </xf>
    <xf numFmtId="0" fontId="19" fillId="0" borderId="2" xfId="0" applyFont="1" applyFill="1" applyBorder="1" applyAlignment="1">
      <alignment horizontal="center" vertical="top" wrapText="1"/>
    </xf>
    <xf numFmtId="0" fontId="3" fillId="0" borderId="2" xfId="2" applyFont="1" applyFill="1" applyBorder="1" applyAlignment="1">
      <alignment horizontal="center" vertical="center" wrapText="1"/>
    </xf>
    <xf numFmtId="0" fontId="3" fillId="0" borderId="2" xfId="0" applyFont="1" applyFill="1" applyBorder="1" applyAlignment="1">
      <alignment vertical="top" wrapText="1"/>
    </xf>
    <xf numFmtId="9" fontId="8" fillId="0" borderId="2" xfId="114" applyFont="1" applyFill="1" applyBorder="1" applyAlignment="1">
      <alignment horizontal="center" vertical="top"/>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top" wrapText="1"/>
    </xf>
    <xf numFmtId="168" fontId="3" fillId="0" borderId="5" xfId="2" applyNumberFormat="1" applyFont="1" applyFill="1" applyBorder="1" applyAlignment="1">
      <alignment horizontal="center" vertical="top" wrapText="1"/>
    </xf>
    <xf numFmtId="0" fontId="4" fillId="0" borderId="0" xfId="0" applyFont="1" applyFill="1" applyBorder="1" applyAlignment="1">
      <alignment horizontal="center" vertical="top" wrapText="1"/>
    </xf>
    <xf numFmtId="0" fontId="15" fillId="0" borderId="0" xfId="0" applyFont="1" applyFill="1" applyBorder="1" applyAlignment="1">
      <alignment horizontal="center" vertical="top" wrapText="1"/>
    </xf>
    <xf numFmtId="0" fontId="3" fillId="0" borderId="2" xfId="2" applyFont="1" applyFill="1" applyBorder="1" applyAlignment="1">
      <alignment horizontal="center" vertical="center" wrapText="1"/>
    </xf>
    <xf numFmtId="0" fontId="19" fillId="0" borderId="8" xfId="106" applyNumberFormat="1" applyFont="1" applyFill="1" applyBorder="1" applyAlignment="1">
      <alignment horizontal="left" vertical="top" wrapText="1"/>
    </xf>
    <xf numFmtId="0" fontId="3" fillId="0" borderId="2" xfId="117" applyFont="1" applyFill="1" applyBorder="1" applyAlignment="1">
      <alignment horizontal="center" vertical="top" wrapText="1"/>
    </xf>
    <xf numFmtId="0" fontId="24" fillId="0" borderId="2" xfId="57" applyFont="1" applyFill="1" applyBorder="1" applyAlignment="1">
      <alignment horizontal="center" vertical="top" wrapText="1"/>
    </xf>
    <xf numFmtId="166" fontId="21" fillId="0" borderId="2" xfId="117" applyNumberFormat="1" applyFont="1" applyFill="1" applyBorder="1" applyAlignment="1">
      <alignment horizontal="center" vertical="top" wrapText="1"/>
    </xf>
    <xf numFmtId="0" fontId="3" fillId="0" borderId="8" xfId="106" applyNumberFormat="1" applyFont="1" applyFill="1" applyBorder="1" applyAlignment="1">
      <alignment horizontal="center" vertical="top" wrapText="1"/>
    </xf>
    <xf numFmtId="0" fontId="3" fillId="0" borderId="9" xfId="106" applyNumberFormat="1" applyFont="1" applyFill="1" applyBorder="1" applyAlignment="1">
      <alignment horizontal="center" vertical="top" wrapText="1"/>
    </xf>
    <xf numFmtId="0" fontId="3" fillId="0" borderId="10" xfId="106" applyNumberFormat="1" applyFont="1" applyFill="1" applyBorder="1" applyAlignment="1">
      <alignment horizontal="center" vertical="top" wrapText="1"/>
    </xf>
    <xf numFmtId="0" fontId="3" fillId="0" borderId="11" xfId="106" applyNumberFormat="1" applyFont="1" applyFill="1" applyBorder="1" applyAlignment="1">
      <alignment horizontal="center" vertical="top" wrapText="1"/>
    </xf>
    <xf numFmtId="0" fontId="3" fillId="0" borderId="0" xfId="106" applyNumberFormat="1" applyFont="1" applyFill="1" applyBorder="1" applyAlignment="1">
      <alignment horizontal="center" vertical="top" wrapText="1"/>
    </xf>
    <xf numFmtId="0" fontId="3" fillId="0" borderId="12" xfId="106" applyNumberFormat="1" applyFont="1" applyFill="1" applyBorder="1" applyAlignment="1">
      <alignment horizontal="center" vertical="top" wrapText="1"/>
    </xf>
    <xf numFmtId="0" fontId="3" fillId="0" borderId="13" xfId="106" applyNumberFormat="1" applyFont="1" applyFill="1" applyBorder="1" applyAlignment="1">
      <alignment horizontal="center" vertical="top" wrapText="1"/>
    </xf>
    <xf numFmtId="0" fontId="3" fillId="0" borderId="14" xfId="106" applyNumberFormat="1" applyFont="1" applyFill="1" applyBorder="1" applyAlignment="1">
      <alignment horizontal="center" vertical="top" wrapText="1"/>
    </xf>
    <xf numFmtId="0" fontId="3" fillId="0" borderId="15" xfId="106" applyNumberFormat="1" applyFont="1" applyFill="1" applyBorder="1" applyAlignment="1">
      <alignment horizontal="center" vertical="top" wrapText="1"/>
    </xf>
    <xf numFmtId="0" fontId="4" fillId="0" borderId="2" xfId="106" applyNumberFormat="1" applyFont="1" applyFill="1" applyBorder="1" applyAlignment="1">
      <alignment vertical="top" wrapText="1"/>
    </xf>
    <xf numFmtId="0" fontId="19" fillId="0" borderId="2" xfId="106" applyNumberFormat="1" applyFont="1" applyFill="1" applyBorder="1" applyAlignment="1">
      <alignment horizontal="left" vertical="top" wrapText="1"/>
    </xf>
    <xf numFmtId="166" fontId="17" fillId="0" borderId="2" xfId="117" applyNumberFormat="1" applyFont="1" applyFill="1" applyBorder="1" applyAlignment="1">
      <alignment horizontal="center" vertical="top" wrapText="1"/>
    </xf>
    <xf numFmtId="168" fontId="4" fillId="0" borderId="2" xfId="106" applyNumberFormat="1" applyFont="1" applyFill="1" applyBorder="1" applyAlignment="1">
      <alignment horizontal="left" vertical="top" wrapText="1"/>
    </xf>
    <xf numFmtId="166" fontId="4" fillId="0" borderId="2" xfId="106" applyNumberFormat="1" applyFont="1" applyFill="1" applyBorder="1" applyAlignment="1">
      <alignment horizontal="left" vertical="top" wrapText="1"/>
    </xf>
    <xf numFmtId="0" fontId="17" fillId="0" borderId="2" xfId="106" applyNumberFormat="1" applyFont="1" applyFill="1" applyBorder="1" applyAlignment="1">
      <alignment vertical="top" wrapText="1"/>
    </xf>
    <xf numFmtId="166" fontId="17" fillId="0" borderId="2" xfId="106" applyNumberFormat="1" applyFont="1" applyFill="1" applyBorder="1" applyAlignment="1">
      <alignment vertical="top" wrapText="1"/>
    </xf>
    <xf numFmtId="0" fontId="19" fillId="0" borderId="2" xfId="0" applyFont="1" applyFill="1" applyBorder="1" applyAlignment="1">
      <alignment horizontal="left" vertical="top" wrapText="1"/>
    </xf>
    <xf numFmtId="2" fontId="19" fillId="0" borderId="2" xfId="0" applyNumberFormat="1" applyFont="1" applyFill="1" applyBorder="1" applyAlignment="1">
      <alignment horizontal="center" vertical="top" wrapText="1"/>
    </xf>
    <xf numFmtId="2" fontId="19" fillId="0" borderId="2" xfId="2" applyNumberFormat="1" applyFont="1" applyFill="1" applyBorder="1" applyAlignment="1">
      <alignment horizontal="center" vertical="top" wrapText="1"/>
    </xf>
    <xf numFmtId="2" fontId="19" fillId="0" borderId="2" xfId="2" applyNumberFormat="1" applyFont="1" applyFill="1" applyBorder="1" applyAlignment="1">
      <alignment horizontal="center" vertical="top"/>
    </xf>
    <xf numFmtId="2" fontId="19" fillId="0" borderId="2" xfId="57" applyNumberFormat="1" applyFont="1" applyFill="1" applyBorder="1" applyAlignment="1">
      <alignment horizontal="center" vertical="top" wrapText="1"/>
    </xf>
    <xf numFmtId="0" fontId="19" fillId="0" borderId="2" xfId="2" applyFont="1" applyFill="1" applyBorder="1" applyAlignment="1">
      <alignment horizontal="center" vertical="top" wrapText="1"/>
    </xf>
    <xf numFmtId="0" fontId="4" fillId="0" borderId="5" xfId="0" applyFont="1" applyFill="1" applyBorder="1" applyAlignment="1">
      <alignment horizontal="center" vertical="top" wrapText="1"/>
    </xf>
    <xf numFmtId="0" fontId="19" fillId="0" borderId="2" xfId="0" applyFont="1" applyFill="1" applyBorder="1" applyAlignment="1">
      <alignment horizontal="center" vertical="top" wrapText="1"/>
    </xf>
    <xf numFmtId="0" fontId="19" fillId="0" borderId="9" xfId="106" applyNumberFormat="1" applyFont="1" applyFill="1" applyBorder="1" applyAlignment="1">
      <alignment horizontal="left" vertical="top" wrapText="1"/>
    </xf>
    <xf numFmtId="0" fontId="19" fillId="0" borderId="10" xfId="106" applyNumberFormat="1" applyFont="1" applyFill="1" applyBorder="1" applyAlignment="1">
      <alignment horizontal="left" vertical="top" wrapText="1"/>
    </xf>
    <xf numFmtId="0" fontId="19" fillId="0" borderId="11" xfId="106" applyNumberFormat="1" applyFont="1" applyFill="1" applyBorder="1" applyAlignment="1">
      <alignment horizontal="left" vertical="top" wrapText="1"/>
    </xf>
    <xf numFmtId="0" fontId="19" fillId="0" borderId="0" xfId="106" applyNumberFormat="1" applyFont="1" applyFill="1" applyBorder="1" applyAlignment="1">
      <alignment horizontal="left" vertical="top" wrapText="1"/>
    </xf>
    <xf numFmtId="0" fontId="19" fillId="0" borderId="12" xfId="106" applyNumberFormat="1" applyFont="1" applyFill="1" applyBorder="1" applyAlignment="1">
      <alignment horizontal="left" vertical="top" wrapText="1"/>
    </xf>
    <xf numFmtId="0" fontId="19" fillId="0" borderId="17" xfId="106" applyNumberFormat="1" applyFont="1" applyFill="1" applyBorder="1" applyAlignment="1">
      <alignment horizontal="left" vertical="top" wrapText="1"/>
    </xf>
    <xf numFmtId="0" fontId="19" fillId="0" borderId="16" xfId="106" applyNumberFormat="1" applyFont="1" applyFill="1" applyBorder="1" applyAlignment="1">
      <alignment horizontal="left" vertical="top" wrapText="1"/>
    </xf>
    <xf numFmtId="0" fontId="19" fillId="0" borderId="18" xfId="106" applyNumberFormat="1" applyFont="1" applyFill="1" applyBorder="1" applyAlignment="1">
      <alignment horizontal="left" vertical="top" wrapText="1"/>
    </xf>
    <xf numFmtId="166" fontId="19" fillId="0" borderId="2" xfId="117" applyNumberFormat="1" applyFont="1" applyFill="1" applyBorder="1" applyAlignment="1">
      <alignment horizontal="center" vertical="top" wrapText="1"/>
    </xf>
    <xf numFmtId="0" fontId="3" fillId="0" borderId="5" xfId="112" applyFont="1" applyFill="1" applyBorder="1" applyAlignment="1">
      <alignment horizontal="center" vertical="top" wrapText="1"/>
    </xf>
    <xf numFmtId="0" fontId="20" fillId="0" borderId="2" xfId="106" applyNumberFormat="1" applyFont="1" applyFill="1" applyBorder="1" applyAlignment="1">
      <alignment horizontal="left" vertical="top" wrapText="1"/>
    </xf>
    <xf numFmtId="168" fontId="3" fillId="0" borderId="5" xfId="112" applyNumberFormat="1" applyFont="1" applyFill="1" applyBorder="1" applyAlignment="1">
      <alignment horizontal="center" vertical="top" wrapText="1"/>
    </xf>
    <xf numFmtId="0" fontId="4" fillId="0" borderId="4" xfId="106" applyNumberFormat="1" applyFont="1" applyFill="1" applyBorder="1" applyAlignment="1">
      <alignment vertical="top" wrapText="1"/>
    </xf>
    <xf numFmtId="166" fontId="4" fillId="0" borderId="4" xfId="106" applyNumberFormat="1" applyFont="1" applyFill="1" applyBorder="1" applyAlignment="1">
      <alignment vertical="top" wrapText="1"/>
    </xf>
    <xf numFmtId="0" fontId="19" fillId="0" borderId="8" xfId="106" applyNumberFormat="1" applyFont="1" applyFill="1" applyBorder="1" applyAlignment="1">
      <alignment vertical="top" wrapText="1"/>
    </xf>
    <xf numFmtId="0" fontId="19" fillId="0" borderId="9" xfId="106" applyNumberFormat="1" applyFont="1" applyFill="1" applyBorder="1" applyAlignment="1">
      <alignment vertical="top" wrapText="1"/>
    </xf>
    <xf numFmtId="0" fontId="19" fillId="0" borderId="10" xfId="106" applyNumberFormat="1" applyFont="1" applyFill="1" applyBorder="1" applyAlignment="1">
      <alignment vertical="top" wrapText="1"/>
    </xf>
    <xf numFmtId="0" fontId="19" fillId="0" borderId="11" xfId="106" applyNumberFormat="1" applyFont="1" applyFill="1" applyBorder="1" applyAlignment="1">
      <alignment vertical="top" wrapText="1"/>
    </xf>
    <xf numFmtId="0" fontId="19" fillId="0" borderId="0" xfId="106" applyNumberFormat="1" applyFont="1" applyFill="1" applyBorder="1" applyAlignment="1">
      <alignment vertical="top" wrapText="1"/>
    </xf>
    <xf numFmtId="0" fontId="19" fillId="0" borderId="12" xfId="106" applyNumberFormat="1" applyFont="1" applyFill="1" applyBorder="1" applyAlignment="1">
      <alignment vertical="top" wrapText="1"/>
    </xf>
    <xf numFmtId="0" fontId="19" fillId="0" borderId="13" xfId="106" applyNumberFormat="1" applyFont="1" applyFill="1" applyBorder="1" applyAlignment="1">
      <alignment vertical="top" wrapText="1"/>
    </xf>
    <xf numFmtId="0" fontId="19" fillId="0" borderId="14" xfId="106" applyNumberFormat="1" applyFont="1" applyFill="1" applyBorder="1" applyAlignment="1">
      <alignment vertical="top" wrapText="1"/>
    </xf>
    <xf numFmtId="0" fontId="19" fillId="0" borderId="15" xfId="106" applyNumberFormat="1" applyFont="1" applyFill="1" applyBorder="1" applyAlignment="1">
      <alignment vertical="top" wrapText="1"/>
    </xf>
    <xf numFmtId="166" fontId="3" fillId="0" borderId="2" xfId="117" applyNumberFormat="1" applyFont="1" applyFill="1" applyBorder="1" applyAlignment="1">
      <alignment horizontal="center" vertical="top" wrapText="1"/>
    </xf>
    <xf numFmtId="0" fontId="19" fillId="0" borderId="13" xfId="106" applyNumberFormat="1" applyFont="1" applyFill="1" applyBorder="1" applyAlignment="1">
      <alignment horizontal="left" vertical="top" wrapText="1"/>
    </xf>
    <xf numFmtId="0" fontId="19" fillId="0" borderId="14" xfId="106" applyNumberFormat="1" applyFont="1" applyFill="1" applyBorder="1" applyAlignment="1">
      <alignment horizontal="left" vertical="top" wrapText="1"/>
    </xf>
    <xf numFmtId="0" fontId="19" fillId="0" borderId="15" xfId="106" applyNumberFormat="1" applyFont="1" applyFill="1" applyBorder="1" applyAlignment="1">
      <alignment horizontal="left" vertical="top" wrapText="1"/>
    </xf>
    <xf numFmtId="0" fontId="20" fillId="0" borderId="2" xfId="0" applyFont="1" applyFill="1" applyBorder="1" applyAlignment="1">
      <alignment horizontal="justify" vertical="top"/>
    </xf>
    <xf numFmtId="0" fontId="3" fillId="0" borderId="2" xfId="0" applyFont="1" applyFill="1" applyBorder="1" applyAlignment="1">
      <alignment horizontal="center" vertical="top"/>
    </xf>
    <xf numFmtId="0" fontId="3" fillId="0" borderId="2" xfId="0" applyFont="1" applyFill="1" applyBorder="1" applyAlignment="1">
      <alignment horizontal="justify" vertical="top"/>
    </xf>
    <xf numFmtId="0" fontId="31" fillId="0" borderId="2" xfId="0" applyFont="1" applyFill="1" applyBorder="1" applyAlignment="1">
      <alignment horizontal="center" vertical="top"/>
    </xf>
    <xf numFmtId="0" fontId="3" fillId="0" borderId="2" xfId="0" applyFont="1" applyFill="1" applyBorder="1" applyAlignment="1">
      <alignment horizontal="justify" vertical="top" wrapText="1"/>
    </xf>
    <xf numFmtId="0" fontId="19" fillId="0" borderId="2" xfId="0" applyFont="1" applyFill="1" applyBorder="1" applyAlignment="1">
      <alignment horizontal="justify" vertical="top" wrapText="1"/>
    </xf>
    <xf numFmtId="0" fontId="4" fillId="0" borderId="2" xfId="0" applyFont="1" applyFill="1" applyBorder="1" applyAlignment="1">
      <alignment horizontal="justify" vertical="top" wrapText="1"/>
    </xf>
    <xf numFmtId="0" fontId="20" fillId="0" borderId="2" xfId="0" applyFont="1" applyFill="1" applyBorder="1" applyAlignment="1">
      <alignment vertical="top" wrapText="1"/>
    </xf>
    <xf numFmtId="9" fontId="19" fillId="0" borderId="2" xfId="114" applyFont="1" applyFill="1" applyBorder="1" applyAlignment="1">
      <alignment horizontal="center" vertical="top"/>
    </xf>
    <xf numFmtId="0" fontId="8" fillId="0" borderId="2" xfId="2" applyFont="1" applyFill="1" applyBorder="1" applyAlignment="1">
      <alignment horizontal="center" vertical="top"/>
    </xf>
    <xf numFmtId="0" fontId="19" fillId="0" borderId="8" xfId="106" applyNumberFormat="1" applyFont="1" applyFill="1" applyBorder="1" applyAlignment="1">
      <alignment horizontal="center" vertical="top" wrapText="1"/>
    </xf>
    <xf numFmtId="0" fontId="19" fillId="0" borderId="9" xfId="106" applyNumberFormat="1" applyFont="1" applyFill="1" applyBorder="1" applyAlignment="1">
      <alignment horizontal="center" vertical="top" wrapText="1"/>
    </xf>
    <xf numFmtId="0" fontId="19" fillId="0" borderId="10" xfId="106" applyNumberFormat="1" applyFont="1" applyFill="1" applyBorder="1" applyAlignment="1">
      <alignment horizontal="center" vertical="top" wrapText="1"/>
    </xf>
    <xf numFmtId="0" fontId="19" fillId="0" borderId="11" xfId="106" applyNumberFormat="1" applyFont="1" applyFill="1" applyBorder="1" applyAlignment="1">
      <alignment horizontal="center" vertical="top" wrapText="1"/>
    </xf>
    <xf numFmtId="0" fontId="19" fillId="0" borderId="0" xfId="106" applyNumberFormat="1" applyFont="1" applyFill="1" applyBorder="1" applyAlignment="1">
      <alignment horizontal="center" vertical="top" wrapText="1"/>
    </xf>
    <xf numFmtId="0" fontId="19" fillId="0" borderId="12" xfId="106" applyNumberFormat="1" applyFont="1" applyFill="1" applyBorder="1" applyAlignment="1">
      <alignment horizontal="center" vertical="top" wrapText="1"/>
    </xf>
    <xf numFmtId="0" fontId="19" fillId="0" borderId="13" xfId="106" applyNumberFormat="1" applyFont="1" applyFill="1" applyBorder="1" applyAlignment="1">
      <alignment horizontal="center" vertical="top" wrapText="1"/>
    </xf>
    <xf numFmtId="0" fontId="19" fillId="0" borderId="14" xfId="106" applyNumberFormat="1" applyFont="1" applyFill="1" applyBorder="1" applyAlignment="1">
      <alignment horizontal="center" vertical="top" wrapText="1"/>
    </xf>
    <xf numFmtId="0" fontId="19" fillId="0" borderId="15" xfId="106" applyNumberFormat="1" applyFont="1" applyFill="1" applyBorder="1" applyAlignment="1">
      <alignment horizontal="center" vertical="top" wrapText="1"/>
    </xf>
    <xf numFmtId="0" fontId="17" fillId="0" borderId="2" xfId="57" applyFont="1" applyFill="1" applyBorder="1" applyAlignment="1">
      <alignment horizontal="center" vertical="top" wrapText="1"/>
    </xf>
    <xf numFmtId="0" fontId="38" fillId="0" borderId="2" xfId="0" applyFont="1" applyFill="1" applyBorder="1" applyAlignment="1">
      <alignment horizontal="left" vertical="top" wrapText="1"/>
    </xf>
    <xf numFmtId="0" fontId="3" fillId="0" borderId="2" xfId="0" applyFont="1" applyFill="1" applyBorder="1" applyAlignment="1">
      <alignment horizontal="left" vertical="top" wrapText="1"/>
    </xf>
    <xf numFmtId="0" fontId="17" fillId="0" borderId="2" xfId="57" applyFont="1" applyFill="1" applyBorder="1" applyAlignment="1">
      <alignment horizontal="center" vertical="top" wrapText="1"/>
    </xf>
    <xf numFmtId="0" fontId="29" fillId="0" borderId="2" xfId="0" applyFont="1" applyFill="1" applyBorder="1" applyAlignment="1">
      <alignment horizontal="center" vertical="top" wrapText="1"/>
    </xf>
    <xf numFmtId="0" fontId="27" fillId="0" borderId="2" xfId="2" applyFont="1" applyFill="1" applyBorder="1" applyAlignment="1">
      <alignment horizontal="center" vertical="top" textRotation="90" wrapText="1"/>
    </xf>
    <xf numFmtId="168" fontId="27" fillId="0" borderId="2" xfId="106" applyNumberFormat="1" applyFont="1" applyFill="1" applyBorder="1" applyAlignment="1">
      <alignment vertical="top" wrapText="1"/>
    </xf>
    <xf numFmtId="16" fontId="28" fillId="0" borderId="2" xfId="2" applyNumberFormat="1" applyFont="1" applyFill="1" applyBorder="1" applyAlignment="1">
      <alignment horizontal="center" vertical="top" textRotation="90" wrapText="1"/>
    </xf>
    <xf numFmtId="168" fontId="28" fillId="0" borderId="2" xfId="2" applyNumberFormat="1" applyFont="1" applyFill="1" applyBorder="1" applyAlignment="1">
      <alignment vertical="top" wrapText="1"/>
    </xf>
    <xf numFmtId="0" fontId="27" fillId="0" borderId="2" xfId="106" applyNumberFormat="1" applyFont="1" applyFill="1" applyBorder="1" applyAlignment="1">
      <alignment vertical="top" wrapText="1"/>
    </xf>
    <xf numFmtId="0" fontId="28" fillId="0" borderId="2" xfId="2" applyFont="1" applyFill="1" applyBorder="1" applyAlignment="1">
      <alignment horizontal="center" vertical="top" textRotation="90" wrapText="1"/>
    </xf>
    <xf numFmtId="0" fontId="4" fillId="0" borderId="2" xfId="117" applyFont="1" applyFill="1" applyBorder="1" applyAlignment="1">
      <alignment horizontal="center" vertical="top" textRotation="90" wrapText="1"/>
    </xf>
    <xf numFmtId="171" fontId="4" fillId="0" borderId="2" xfId="0" applyNumberFormat="1" applyFont="1" applyFill="1" applyBorder="1" applyAlignment="1">
      <alignment horizontal="center" vertical="top"/>
    </xf>
    <xf numFmtId="0" fontId="3" fillId="0" borderId="2" xfId="117" applyNumberFormat="1" applyFont="1" applyFill="1" applyBorder="1" applyAlignment="1">
      <alignment horizontal="left" vertical="top" wrapText="1"/>
    </xf>
    <xf numFmtId="0" fontId="3" fillId="0" borderId="2" xfId="117" applyFont="1" applyFill="1" applyBorder="1" applyAlignment="1">
      <alignment horizontal="center" vertical="top" wrapText="1"/>
    </xf>
    <xf numFmtId="166" fontId="3" fillId="0" borderId="2" xfId="117" applyNumberFormat="1" applyFont="1" applyFill="1" applyBorder="1" applyAlignment="1">
      <alignment horizontal="center" vertical="top"/>
    </xf>
    <xf numFmtId="0" fontId="3" fillId="0" borderId="8" xfId="106" applyNumberFormat="1" applyFont="1" applyFill="1" applyBorder="1" applyAlignment="1" applyProtection="1">
      <alignment horizontal="left" vertical="top" wrapText="1"/>
    </xf>
    <xf numFmtId="0" fontId="3" fillId="0" borderId="9" xfId="106" applyNumberFormat="1" applyFont="1" applyFill="1" applyBorder="1" applyAlignment="1" applyProtection="1">
      <alignment horizontal="left" vertical="top" wrapText="1"/>
    </xf>
    <xf numFmtId="0" fontId="3" fillId="0" borderId="10" xfId="106" applyNumberFormat="1" applyFont="1" applyFill="1" applyBorder="1" applyAlignment="1" applyProtection="1">
      <alignment horizontal="left" vertical="top" wrapText="1"/>
    </xf>
    <xf numFmtId="16" fontId="20" fillId="0" borderId="2" xfId="117" applyNumberFormat="1" applyFont="1" applyFill="1" applyBorder="1" applyAlignment="1">
      <alignment horizontal="center" vertical="top" textRotation="90" wrapText="1"/>
    </xf>
    <xf numFmtId="4" fontId="3" fillId="0" borderId="2" xfId="0" applyNumberFormat="1" applyFont="1" applyFill="1" applyBorder="1" applyAlignment="1">
      <alignment horizontal="center" vertical="top"/>
    </xf>
    <xf numFmtId="168" fontId="3" fillId="0" borderId="2" xfId="117" applyNumberFormat="1" applyFont="1" applyFill="1" applyBorder="1" applyAlignment="1">
      <alignment horizontal="center" vertical="top" wrapText="1"/>
    </xf>
    <xf numFmtId="0" fontId="3" fillId="0" borderId="11" xfId="106" applyNumberFormat="1" applyFont="1" applyFill="1" applyBorder="1" applyAlignment="1" applyProtection="1">
      <alignment horizontal="left" vertical="top" wrapText="1"/>
    </xf>
    <xf numFmtId="0" fontId="3" fillId="0" borderId="0" xfId="106" applyNumberFormat="1" applyFont="1" applyFill="1" applyBorder="1" applyAlignment="1" applyProtection="1">
      <alignment horizontal="left" vertical="top" wrapText="1"/>
    </xf>
    <xf numFmtId="0" fontId="3" fillId="0" borderId="12" xfId="106" applyNumberFormat="1" applyFont="1" applyFill="1" applyBorder="1" applyAlignment="1" applyProtection="1">
      <alignment horizontal="left" vertical="top" wrapText="1"/>
    </xf>
    <xf numFmtId="0" fontId="3" fillId="0" borderId="2" xfId="57" applyFont="1" applyFill="1" applyBorder="1" applyAlignment="1">
      <alignment vertical="top" wrapText="1"/>
    </xf>
    <xf numFmtId="0" fontId="29" fillId="0" borderId="2" xfId="0" applyFont="1" applyFill="1" applyBorder="1" applyAlignment="1">
      <alignment vertical="top"/>
    </xf>
    <xf numFmtId="0" fontId="3" fillId="0" borderId="17" xfId="106" applyNumberFormat="1" applyFont="1" applyFill="1" applyBorder="1" applyAlignment="1" applyProtection="1">
      <alignment horizontal="left" vertical="top" wrapText="1"/>
    </xf>
    <xf numFmtId="0" fontId="3" fillId="0" borderId="16" xfId="106" applyNumberFormat="1" applyFont="1" applyFill="1" applyBorder="1" applyAlignment="1" applyProtection="1">
      <alignment horizontal="left" vertical="top" wrapText="1"/>
    </xf>
    <xf numFmtId="0" fontId="3" fillId="0" borderId="18" xfId="106" applyNumberFormat="1" applyFont="1" applyFill="1" applyBorder="1" applyAlignment="1" applyProtection="1">
      <alignment horizontal="left" vertical="top" wrapText="1"/>
    </xf>
    <xf numFmtId="0" fontId="4" fillId="0" borderId="2" xfId="57" applyFont="1" applyFill="1" applyBorder="1" applyAlignment="1">
      <alignment vertical="top" wrapText="1"/>
    </xf>
    <xf numFmtId="0" fontId="29" fillId="0" borderId="2" xfId="0" applyFont="1" applyFill="1" applyBorder="1" applyAlignment="1">
      <alignment vertical="top" wrapText="1"/>
    </xf>
    <xf numFmtId="166" fontId="21" fillId="0" borderId="2" xfId="106" applyNumberFormat="1" applyFont="1" applyFill="1" applyBorder="1" applyAlignment="1">
      <alignment horizontal="center" vertical="top" wrapText="1"/>
    </xf>
    <xf numFmtId="173" fontId="22" fillId="0" borderId="2" xfId="106" applyNumberFormat="1" applyFont="1" applyFill="1" applyBorder="1" applyAlignment="1">
      <alignment horizontal="center" vertical="top" wrapText="1"/>
    </xf>
    <xf numFmtId="1" fontId="3" fillId="0" borderId="2" xfId="117" applyNumberFormat="1" applyFont="1" applyFill="1" applyBorder="1" applyAlignment="1">
      <alignment horizontal="center" vertical="top"/>
    </xf>
    <xf numFmtId="0" fontId="23" fillId="0" borderId="2" xfId="0" applyNumberFormat="1" applyFont="1" applyFill="1" applyBorder="1" applyAlignment="1" applyProtection="1">
      <alignment horizontal="center" vertical="top" wrapText="1"/>
      <protection locked="0"/>
    </xf>
    <xf numFmtId="16" fontId="3" fillId="0" borderId="2" xfId="117" applyNumberFormat="1" applyFont="1" applyFill="1" applyBorder="1" applyAlignment="1">
      <alignment horizontal="center" vertical="top" textRotation="90" wrapText="1"/>
    </xf>
    <xf numFmtId="0" fontId="3" fillId="0" borderId="2" xfId="117" applyNumberFormat="1" applyFont="1" applyFill="1" applyBorder="1" applyAlignment="1">
      <alignment horizontal="center" vertical="top" wrapText="1"/>
    </xf>
    <xf numFmtId="0" fontId="3" fillId="0" borderId="2" xfId="117" applyFont="1" applyFill="1" applyBorder="1" applyAlignment="1">
      <alignment horizontal="center" vertical="top" textRotation="90" wrapText="1"/>
    </xf>
    <xf numFmtId="0" fontId="3" fillId="0" borderId="2" xfId="117" applyFont="1" applyFill="1" applyBorder="1" applyAlignment="1">
      <alignment horizontal="center" vertical="top" textRotation="90" wrapText="1"/>
    </xf>
    <xf numFmtId="0" fontId="3" fillId="0" borderId="2" xfId="2" applyNumberFormat="1" applyFont="1" applyFill="1" applyBorder="1" applyAlignment="1">
      <alignment horizontal="left" vertical="top" wrapText="1"/>
    </xf>
    <xf numFmtId="1" fontId="8" fillId="0" borderId="2" xfId="2" applyNumberFormat="1" applyFont="1" applyFill="1" applyBorder="1" applyAlignment="1">
      <alignment horizontal="center" vertical="top"/>
    </xf>
    <xf numFmtId="0" fontId="3" fillId="0" borderId="2" xfId="0" applyNumberFormat="1" applyFont="1" applyFill="1" applyBorder="1" applyAlignment="1">
      <alignment horizontal="left" vertical="top" wrapText="1"/>
    </xf>
    <xf numFmtId="0" fontId="30" fillId="0" borderId="2" xfId="0" applyFont="1" applyFill="1" applyBorder="1" applyAlignment="1">
      <alignment horizontal="center" vertical="top"/>
    </xf>
    <xf numFmtId="0" fontId="20" fillId="0" borderId="2" xfId="0" applyFont="1" applyFill="1" applyBorder="1" applyAlignment="1">
      <alignment horizontal="center" vertical="top"/>
    </xf>
    <xf numFmtId="0" fontId="4" fillId="0" borderId="2" xfId="57" applyFont="1" applyFill="1" applyBorder="1" applyAlignment="1">
      <alignment horizontal="left" vertical="top"/>
    </xf>
    <xf numFmtId="166" fontId="8" fillId="0" borderId="2" xfId="2" applyNumberFormat="1" applyFont="1" applyFill="1" applyBorder="1" applyAlignment="1">
      <alignment horizontal="center" vertical="top"/>
    </xf>
    <xf numFmtId="168" fontId="19" fillId="0" borderId="2" xfId="117" applyNumberFormat="1" applyFont="1" applyFill="1" applyBorder="1" applyAlignment="1">
      <alignment horizontal="center" vertical="top" wrapText="1"/>
    </xf>
    <xf numFmtId="166" fontId="17" fillId="0" borderId="2" xfId="106" applyNumberFormat="1" applyFont="1" applyFill="1" applyBorder="1" applyAlignment="1">
      <alignment horizontal="center" vertical="top" wrapText="1"/>
    </xf>
    <xf numFmtId="0" fontId="17" fillId="0" borderId="2" xfId="106" applyNumberFormat="1" applyFont="1" applyFill="1" applyBorder="1" applyAlignment="1">
      <alignment horizontal="center" vertical="top" wrapText="1"/>
    </xf>
    <xf numFmtId="0" fontId="32" fillId="0" borderId="2" xfId="0" applyFont="1" applyFill="1" applyBorder="1" applyAlignment="1">
      <alignment vertical="top" wrapText="1"/>
    </xf>
    <xf numFmtId="0" fontId="33" fillId="0" borderId="2" xfId="0" applyFont="1" applyFill="1" applyBorder="1" applyAlignment="1">
      <alignment vertical="top"/>
    </xf>
    <xf numFmtId="0" fontId="4" fillId="0" borderId="2" xfId="57" applyFont="1" applyFill="1" applyBorder="1" applyAlignment="1">
      <alignment horizontal="left" vertical="top" wrapText="1"/>
    </xf>
    <xf numFmtId="170" fontId="17" fillId="0" borderId="2" xfId="106" applyNumberFormat="1" applyFont="1" applyFill="1" applyBorder="1" applyAlignment="1">
      <alignment horizontal="center" vertical="top" wrapText="1"/>
    </xf>
    <xf numFmtId="0" fontId="17" fillId="0" borderId="2" xfId="2" applyFont="1" applyFill="1" applyBorder="1" applyAlignment="1">
      <alignment horizontal="center" vertical="top" textRotation="90" wrapText="1"/>
    </xf>
    <xf numFmtId="16" fontId="19" fillId="0" borderId="2" xfId="2" applyNumberFormat="1" applyFont="1" applyFill="1" applyBorder="1" applyAlignment="1">
      <alignment horizontal="center" vertical="top" textRotation="90" wrapText="1"/>
    </xf>
    <xf numFmtId="0" fontId="19" fillId="0" borderId="2" xfId="2" applyFont="1" applyFill="1" applyBorder="1" applyAlignment="1">
      <alignment horizontal="center" vertical="top" textRotation="90" wrapText="1"/>
    </xf>
    <xf numFmtId="0" fontId="19" fillId="0" borderId="2" xfId="0" applyFont="1" applyFill="1" applyBorder="1" applyAlignment="1">
      <alignment horizontal="center" vertical="top"/>
    </xf>
    <xf numFmtId="0" fontId="17" fillId="0" borderId="2" xfId="57" applyFont="1" applyFill="1" applyBorder="1" applyAlignment="1">
      <alignment vertical="top" wrapText="1"/>
    </xf>
    <xf numFmtId="0" fontId="20" fillId="0" borderId="2" xfId="0" applyFont="1" applyFill="1" applyBorder="1" applyAlignment="1">
      <alignment horizontal="left" vertical="top" wrapText="1"/>
    </xf>
    <xf numFmtId="0" fontId="17" fillId="0" borderId="2" xfId="0" applyFont="1" applyFill="1" applyBorder="1" applyAlignment="1">
      <alignment horizontal="center" vertical="top"/>
    </xf>
    <xf numFmtId="166" fontId="25" fillId="0" borderId="2" xfId="0" applyNumberFormat="1" applyFont="1" applyFill="1" applyBorder="1" applyAlignment="1">
      <alignment horizontal="center" vertical="top"/>
    </xf>
    <xf numFmtId="166" fontId="17" fillId="0" borderId="2" xfId="0" applyNumberFormat="1" applyFont="1" applyFill="1" applyBorder="1" applyAlignment="1">
      <alignment horizontal="center" vertical="top"/>
    </xf>
    <xf numFmtId="0" fontId="19" fillId="0" borderId="2" xfId="2" applyFont="1" applyFill="1" applyBorder="1" applyAlignment="1">
      <alignment horizontal="center" vertical="top"/>
    </xf>
    <xf numFmtId="1" fontId="19" fillId="0" borderId="2" xfId="57" applyNumberFormat="1" applyFont="1" applyFill="1" applyBorder="1" applyAlignment="1">
      <alignment horizontal="center" vertical="top"/>
    </xf>
    <xf numFmtId="1" fontId="19" fillId="0" borderId="2" xfId="0" applyNumberFormat="1" applyFont="1" applyFill="1" applyBorder="1" applyAlignment="1">
      <alignment horizontal="center" vertical="top"/>
    </xf>
    <xf numFmtId="166" fontId="19" fillId="0" borderId="2" xfId="0" applyNumberFormat="1" applyFont="1" applyFill="1" applyBorder="1" applyAlignment="1">
      <alignment horizontal="center" vertical="top"/>
    </xf>
    <xf numFmtId="0" fontId="17" fillId="0" borderId="2" xfId="57" applyFont="1" applyFill="1" applyBorder="1" applyAlignment="1">
      <alignment horizontal="center" vertical="top"/>
    </xf>
    <xf numFmtId="1" fontId="17" fillId="0" borderId="2" xfId="57" applyNumberFormat="1" applyFont="1" applyFill="1" applyBorder="1" applyAlignment="1">
      <alignment horizontal="center" vertical="top"/>
    </xf>
    <xf numFmtId="0" fontId="17" fillId="0" borderId="2" xfId="117" applyFont="1" applyFill="1" applyBorder="1" applyAlignment="1">
      <alignment horizontal="center" vertical="top" textRotation="90" wrapText="1"/>
    </xf>
    <xf numFmtId="168" fontId="17" fillId="0" borderId="2" xfId="106" applyNumberFormat="1" applyFont="1" applyFill="1" applyBorder="1" applyAlignment="1">
      <alignment vertical="top" wrapText="1"/>
    </xf>
    <xf numFmtId="2" fontId="17" fillId="0" borderId="2" xfId="106" applyNumberFormat="1" applyFont="1" applyFill="1" applyBorder="1" applyAlignment="1">
      <alignment vertical="top" wrapText="1"/>
    </xf>
    <xf numFmtId="0" fontId="19" fillId="0" borderId="2" xfId="0" applyFont="1" applyFill="1" applyBorder="1" applyAlignment="1">
      <alignment vertical="top" wrapText="1"/>
    </xf>
    <xf numFmtId="0" fontId="19" fillId="0" borderId="2" xfId="117" applyFont="1" applyFill="1" applyBorder="1" applyAlignment="1">
      <alignment horizontal="center" vertical="top" wrapText="1"/>
    </xf>
    <xf numFmtId="1" fontId="26" fillId="0" borderId="2" xfId="117" applyNumberFormat="1" applyFont="1" applyFill="1" applyBorder="1" applyAlignment="1">
      <alignment horizontal="center" vertical="top"/>
    </xf>
    <xf numFmtId="16" fontId="19" fillId="0" borderId="2" xfId="117" applyNumberFormat="1" applyFont="1" applyFill="1" applyBorder="1" applyAlignment="1">
      <alignment horizontal="center" vertical="top" textRotation="90" wrapText="1"/>
    </xf>
    <xf numFmtId="168" fontId="19" fillId="0" borderId="2" xfId="117" applyNumberFormat="1" applyFont="1" applyFill="1" applyBorder="1" applyAlignment="1">
      <alignment vertical="top" wrapText="1"/>
    </xf>
    <xf numFmtId="166" fontId="26" fillId="0" borderId="2" xfId="117" applyNumberFormat="1" applyFont="1" applyFill="1" applyBorder="1" applyAlignment="1">
      <alignment horizontal="center" vertical="top"/>
    </xf>
    <xf numFmtId="172" fontId="17" fillId="0" borderId="2" xfId="106" applyNumberFormat="1" applyFont="1" applyFill="1" applyBorder="1" applyAlignment="1">
      <alignment vertical="top" wrapText="1"/>
    </xf>
    <xf numFmtId="0" fontId="19" fillId="0" borderId="2" xfId="117" applyFont="1" applyFill="1" applyBorder="1" applyAlignment="1">
      <alignment horizontal="center" vertical="top" textRotation="90" wrapText="1"/>
    </xf>
    <xf numFmtId="0" fontId="34" fillId="0" borderId="2" xfId="0" applyFont="1" applyFill="1" applyBorder="1" applyAlignment="1">
      <alignment vertical="top"/>
    </xf>
    <xf numFmtId="0" fontId="34" fillId="0" borderId="2" xfId="0" applyFont="1" applyFill="1" applyBorder="1" applyAlignment="1">
      <alignment horizontal="center" vertical="top"/>
    </xf>
    <xf numFmtId="0" fontId="26" fillId="0" borderId="2" xfId="117" applyFont="1" applyFill="1" applyBorder="1" applyAlignment="1">
      <alignment horizontal="center" vertical="top"/>
    </xf>
    <xf numFmtId="0" fontId="17" fillId="0" borderId="2" xfId="57" applyFont="1" applyFill="1" applyBorder="1" applyAlignment="1">
      <alignment horizontal="left" vertical="top" wrapText="1"/>
    </xf>
    <xf numFmtId="1" fontId="19" fillId="0" borderId="2" xfId="117" applyNumberFormat="1" applyFont="1" applyFill="1" applyBorder="1" applyAlignment="1">
      <alignment horizontal="center" vertical="top"/>
    </xf>
    <xf numFmtId="0" fontId="4" fillId="0" borderId="2" xfId="112" applyFont="1" applyFill="1" applyBorder="1" applyAlignment="1">
      <alignment horizontal="center" vertical="top" textRotation="90" wrapText="1"/>
    </xf>
    <xf numFmtId="16" fontId="3" fillId="0" borderId="2" xfId="112" applyNumberFormat="1" applyFont="1" applyFill="1" applyBorder="1" applyAlignment="1">
      <alignment horizontal="center" vertical="top" textRotation="90" wrapText="1"/>
    </xf>
    <xf numFmtId="168" fontId="3" fillId="0" borderId="2" xfId="112" applyNumberFormat="1" applyFont="1" applyFill="1" applyBorder="1" applyAlignment="1">
      <alignment horizontal="center" vertical="top" wrapText="1"/>
    </xf>
    <xf numFmtId="0" fontId="3" fillId="0" borderId="2" xfId="112" applyFont="1" applyFill="1" applyBorder="1" applyAlignment="1">
      <alignment horizontal="center" vertical="top" textRotation="90" wrapText="1"/>
    </xf>
    <xf numFmtId="0" fontId="36" fillId="0" borderId="2" xfId="0" applyFont="1" applyFill="1" applyBorder="1" applyAlignment="1">
      <alignment vertical="top" wrapText="1"/>
    </xf>
    <xf numFmtId="0" fontId="4" fillId="0" borderId="2" xfId="113" applyFont="1" applyFill="1" applyBorder="1" applyAlignment="1">
      <alignment horizontal="left" vertical="top" wrapText="1"/>
    </xf>
    <xf numFmtId="0" fontId="3" fillId="0" borderId="2" xfId="106" applyNumberFormat="1" applyFont="1" applyFill="1" applyBorder="1" applyAlignment="1" applyProtection="1">
      <alignment horizontal="center" vertical="top" wrapText="1"/>
    </xf>
    <xf numFmtId="0" fontId="3" fillId="0" borderId="2" xfId="117" applyFont="1" applyFill="1" applyBorder="1" applyAlignment="1">
      <alignment horizontal="center" vertical="top"/>
    </xf>
    <xf numFmtId="2" fontId="3" fillId="0" borderId="2" xfId="117" applyNumberFormat="1" applyFont="1" applyFill="1" applyBorder="1" applyAlignment="1">
      <alignment horizontal="center" vertical="top"/>
    </xf>
    <xf numFmtId="0" fontId="29" fillId="0" borderId="2" xfId="117" applyFont="1" applyFill="1" applyBorder="1" applyAlignment="1">
      <alignment horizontal="center" vertical="top"/>
    </xf>
    <xf numFmtId="166" fontId="8" fillId="0" borderId="2" xfId="117" applyNumberFormat="1" applyFont="1" applyFill="1" applyBorder="1" applyAlignment="1">
      <alignment horizontal="center" vertical="top"/>
    </xf>
    <xf numFmtId="1" fontId="8" fillId="0" borderId="2" xfId="117" applyNumberFormat="1" applyFont="1" applyFill="1" applyBorder="1" applyAlignment="1">
      <alignment horizontal="center" vertical="top"/>
    </xf>
    <xf numFmtId="0" fontId="37" fillId="0" borderId="2" xfId="0" applyFont="1" applyFill="1" applyBorder="1" applyAlignment="1">
      <alignment horizontal="center" vertical="top" wrapText="1"/>
    </xf>
    <xf numFmtId="2" fontId="17" fillId="0" borderId="2" xfId="106" applyNumberFormat="1" applyFont="1" applyFill="1" applyBorder="1" applyAlignment="1">
      <alignment horizontal="center" vertical="top" wrapText="1"/>
    </xf>
    <xf numFmtId="0" fontId="8" fillId="0" borderId="2" xfId="117" applyFont="1" applyFill="1" applyBorder="1" applyAlignment="1">
      <alignment horizontal="center" vertical="top"/>
    </xf>
    <xf numFmtId="2" fontId="8" fillId="0" borderId="2" xfId="117" applyNumberFormat="1" applyFont="1" applyFill="1" applyBorder="1" applyAlignment="1">
      <alignment horizontal="center" vertical="top"/>
    </xf>
    <xf numFmtId="0" fontId="4" fillId="0" borderId="2" xfId="57" applyNumberFormat="1" applyFont="1" applyFill="1" applyBorder="1" applyAlignment="1">
      <alignment vertical="top"/>
    </xf>
    <xf numFmtId="0" fontId="4" fillId="0" borderId="2" xfId="57" applyFont="1" applyFill="1" applyBorder="1" applyAlignment="1">
      <alignment vertical="top"/>
    </xf>
    <xf numFmtId="164" fontId="17" fillId="0" borderId="2" xfId="106" applyNumberFormat="1" applyFont="1" applyFill="1" applyBorder="1" applyAlignment="1">
      <alignment horizontal="center" vertical="top" wrapText="1"/>
    </xf>
    <xf numFmtId="1" fontId="3" fillId="0" borderId="2" xfId="106" applyNumberFormat="1" applyFont="1" applyFill="1" applyBorder="1" applyAlignment="1">
      <alignment horizontal="center" vertical="top" wrapText="1"/>
    </xf>
    <xf numFmtId="4" fontId="20" fillId="0" borderId="2" xfId="0" applyNumberFormat="1" applyFont="1" applyFill="1" applyBorder="1" applyAlignment="1">
      <alignment horizontal="center" vertical="top"/>
    </xf>
    <xf numFmtId="1" fontId="4" fillId="0" borderId="2" xfId="2" applyNumberFormat="1" applyFont="1" applyFill="1" applyBorder="1" applyAlignment="1">
      <alignment horizontal="center" vertical="top" wrapText="1"/>
    </xf>
    <xf numFmtId="0" fontId="39" fillId="0" borderId="2" xfId="0" applyFont="1" applyFill="1" applyBorder="1" applyAlignment="1">
      <alignment horizontal="center" vertical="top" wrapText="1"/>
    </xf>
    <xf numFmtId="0" fontId="3" fillId="0" borderId="2" xfId="117" applyNumberFormat="1" applyFont="1" applyFill="1" applyBorder="1" applyAlignment="1">
      <alignment horizontal="center" vertical="top" wrapText="1"/>
    </xf>
    <xf numFmtId="2" fontId="39" fillId="0" borderId="2" xfId="0" applyNumberFormat="1" applyFont="1" applyFill="1" applyBorder="1" applyAlignment="1">
      <alignment horizontal="center" vertical="top" wrapText="1"/>
    </xf>
    <xf numFmtId="0" fontId="40" fillId="0" borderId="2" xfId="0" applyFont="1" applyFill="1" applyBorder="1" applyAlignment="1">
      <alignment horizontal="center" vertical="top" wrapText="1"/>
    </xf>
    <xf numFmtId="0" fontId="41" fillId="0" borderId="2" xfId="0" applyFont="1" applyFill="1" applyBorder="1" applyAlignment="1">
      <alignment horizontal="center" vertical="top" wrapText="1"/>
    </xf>
    <xf numFmtId="168" fontId="19" fillId="0" borderId="2" xfId="2" applyNumberFormat="1" applyFont="1" applyFill="1" applyBorder="1" applyAlignment="1">
      <alignment horizontal="center" vertical="top" wrapText="1"/>
    </xf>
    <xf numFmtId="2" fontId="8" fillId="0" borderId="2" xfId="2" applyNumberFormat="1" applyFont="1" applyFill="1" applyBorder="1" applyAlignment="1">
      <alignment horizontal="center" vertical="top"/>
    </xf>
    <xf numFmtId="0" fontId="29" fillId="0" borderId="2" xfId="0" applyFont="1" applyFill="1" applyBorder="1" applyAlignment="1">
      <alignment horizontal="center" vertical="top" wrapText="1"/>
    </xf>
    <xf numFmtId="166" fontId="4" fillId="0" borderId="2" xfId="57" applyNumberFormat="1" applyFont="1" applyFill="1" applyBorder="1" applyAlignment="1">
      <alignment horizontal="center" vertical="top" wrapText="1"/>
    </xf>
    <xf numFmtId="0" fontId="33" fillId="0" borderId="2" xfId="0" applyFont="1" applyFill="1" applyBorder="1" applyAlignment="1">
      <alignment horizontal="center" vertical="top"/>
    </xf>
    <xf numFmtId="0" fontId="19" fillId="0" borderId="2" xfId="114" applyNumberFormat="1" applyFont="1" applyFill="1" applyBorder="1" applyAlignment="1">
      <alignment horizontal="center" vertical="top"/>
    </xf>
    <xf numFmtId="166" fontId="19" fillId="0" borderId="2" xfId="2" applyNumberFormat="1" applyFont="1" applyFill="1" applyBorder="1" applyAlignment="1">
      <alignment horizontal="center" vertical="top"/>
    </xf>
    <xf numFmtId="0" fontId="19" fillId="0" borderId="2" xfId="2" applyNumberFormat="1" applyFont="1" applyFill="1" applyBorder="1" applyAlignment="1">
      <alignment horizontal="center" vertical="top"/>
    </xf>
    <xf numFmtId="0" fontId="19" fillId="0" borderId="2" xfId="2" applyFont="1" applyFill="1" applyBorder="1" applyAlignment="1">
      <alignment horizontal="center" vertical="top" wrapText="1"/>
    </xf>
    <xf numFmtId="0" fontId="19" fillId="0" borderId="2" xfId="117" applyFont="1" applyFill="1" applyBorder="1" applyAlignment="1">
      <alignment horizontal="center" vertical="top" wrapText="1"/>
    </xf>
    <xf numFmtId="0" fontId="35" fillId="0" borderId="2" xfId="0" applyFont="1" applyFill="1" applyBorder="1" applyAlignment="1">
      <alignment horizontal="center" vertical="top" wrapText="1"/>
    </xf>
    <xf numFmtId="166" fontId="35" fillId="0" borderId="2" xfId="0" applyNumberFormat="1" applyFont="1" applyFill="1" applyBorder="1" applyAlignment="1">
      <alignment horizontal="center" vertical="top" wrapText="1"/>
    </xf>
    <xf numFmtId="166" fontId="8" fillId="0" borderId="2" xfId="112" applyNumberFormat="1" applyFont="1" applyFill="1" applyBorder="1" applyAlignment="1">
      <alignment horizontal="center" vertical="top"/>
    </xf>
    <xf numFmtId="0" fontId="3" fillId="0" borderId="2" xfId="112" applyFont="1" applyFill="1" applyBorder="1" applyAlignment="1">
      <alignment horizontal="center" vertical="top" wrapText="1"/>
    </xf>
    <xf numFmtId="0" fontId="29" fillId="0" borderId="2" xfId="0" applyFont="1" applyFill="1" applyBorder="1" applyAlignment="1">
      <alignment horizontal="center" vertical="top"/>
    </xf>
    <xf numFmtId="0" fontId="8" fillId="0" borderId="2" xfId="112" applyFont="1" applyFill="1" applyBorder="1" applyAlignment="1">
      <alignment horizontal="center" vertical="top"/>
    </xf>
    <xf numFmtId="0" fontId="4" fillId="0" borderId="2" xfId="57" applyFont="1" applyFill="1" applyBorder="1" applyAlignment="1">
      <alignment horizontal="center" vertical="top"/>
    </xf>
    <xf numFmtId="166" fontId="3" fillId="0" borderId="2" xfId="2" applyNumberFormat="1" applyFont="1" applyFill="1" applyBorder="1" applyAlignment="1">
      <alignment horizontal="center" vertical="top"/>
    </xf>
    <xf numFmtId="0" fontId="42" fillId="0" borderId="2" xfId="2" applyFont="1" applyFill="1" applyBorder="1" applyAlignment="1">
      <alignment horizontal="center" vertical="top" wrapText="1"/>
    </xf>
    <xf numFmtId="0" fontId="42" fillId="0" borderId="2" xfId="0" applyFont="1" applyFill="1" applyBorder="1" applyAlignment="1">
      <alignment horizontal="center" vertical="top" wrapText="1"/>
    </xf>
    <xf numFmtId="1" fontId="42" fillId="0" borderId="2" xfId="2" applyNumberFormat="1" applyFont="1" applyFill="1" applyBorder="1" applyAlignment="1">
      <alignment horizontal="center" vertical="top"/>
    </xf>
    <xf numFmtId="1" fontId="42" fillId="0" borderId="2" xfId="114" applyNumberFormat="1" applyFont="1" applyFill="1" applyBorder="1" applyAlignment="1">
      <alignment horizontal="center" vertical="top"/>
    </xf>
    <xf numFmtId="1" fontId="42" fillId="0" borderId="2" xfId="2" applyNumberFormat="1" applyFont="1" applyFill="1" applyBorder="1" applyAlignment="1">
      <alignment horizontal="center" vertical="top" wrapText="1"/>
    </xf>
    <xf numFmtId="0" fontId="42" fillId="0" borderId="4" xfId="0" applyFont="1" applyFill="1" applyBorder="1" applyAlignment="1">
      <alignment horizontal="center" vertical="top" wrapText="1"/>
    </xf>
    <xf numFmtId="1" fontId="42" fillId="0" borderId="2" xfId="57" applyNumberFormat="1" applyFont="1" applyFill="1" applyBorder="1" applyAlignment="1">
      <alignment horizontal="center" vertical="top" wrapText="1"/>
    </xf>
    <xf numFmtId="1" fontId="43" fillId="0" borderId="2" xfId="2" applyNumberFormat="1" applyFont="1" applyFill="1" applyBorder="1" applyAlignment="1">
      <alignment horizontal="center" vertical="top" wrapText="1"/>
    </xf>
    <xf numFmtId="1" fontId="43" fillId="0" borderId="2" xfId="117" applyNumberFormat="1" applyFont="1" applyFill="1" applyBorder="1" applyAlignment="1">
      <alignment horizontal="center" vertical="top"/>
    </xf>
    <xf numFmtId="1" fontId="44" fillId="0" borderId="2" xfId="117" applyNumberFormat="1" applyFont="1" applyFill="1" applyBorder="1" applyAlignment="1">
      <alignment horizontal="center" vertical="top"/>
    </xf>
    <xf numFmtId="1" fontId="42" fillId="0" borderId="2" xfId="114" applyNumberFormat="1" applyFont="1" applyFill="1" applyBorder="1" applyAlignment="1">
      <alignment horizontal="center" vertical="top" wrapText="1"/>
    </xf>
    <xf numFmtId="1" fontId="42" fillId="0" borderId="2" xfId="114" applyNumberFormat="1" applyFont="1" applyFill="1" applyBorder="1" applyAlignment="1">
      <alignment horizontal="center" vertical="top" wrapText="1"/>
    </xf>
    <xf numFmtId="1" fontId="43" fillId="0" borderId="2" xfId="114" applyNumberFormat="1" applyFont="1" applyFill="1" applyBorder="1" applyAlignment="1">
      <alignment horizontal="center" vertical="top"/>
    </xf>
    <xf numFmtId="1" fontId="42" fillId="0" borderId="2" xfId="0" applyNumberFormat="1" applyFont="1" applyFill="1" applyBorder="1" applyAlignment="1">
      <alignment horizontal="center" vertical="top" wrapText="1"/>
    </xf>
    <xf numFmtId="1" fontId="43" fillId="0" borderId="2" xfId="2" applyNumberFormat="1" applyFont="1" applyFill="1" applyBorder="1" applyAlignment="1">
      <alignment horizontal="center" vertical="top"/>
    </xf>
    <xf numFmtId="1" fontId="43" fillId="0" borderId="2" xfId="112" applyNumberFormat="1" applyFont="1" applyFill="1" applyBorder="1" applyAlignment="1">
      <alignment horizontal="center" vertical="top"/>
    </xf>
    <xf numFmtId="1" fontId="42" fillId="0" borderId="2" xfId="117" applyNumberFormat="1" applyFont="1" applyFill="1" applyBorder="1" applyAlignment="1">
      <alignment horizontal="center" vertical="top"/>
    </xf>
    <xf numFmtId="1" fontId="42" fillId="0" borderId="2" xfId="117" applyNumberFormat="1" applyFont="1" applyFill="1" applyBorder="1" applyAlignment="1">
      <alignment horizontal="center" vertical="top" wrapText="1"/>
    </xf>
    <xf numFmtId="1" fontId="42" fillId="0" borderId="4" xfId="0" applyNumberFormat="1" applyFont="1" applyFill="1" applyBorder="1" applyAlignment="1">
      <alignment horizontal="center" vertical="top" wrapText="1"/>
    </xf>
    <xf numFmtId="1" fontId="42" fillId="0" borderId="2" xfId="2" applyNumberFormat="1" applyFont="1" applyFill="1" applyBorder="1" applyAlignment="1">
      <alignment horizontal="center" vertical="center" wrapText="1"/>
    </xf>
    <xf numFmtId="1" fontId="3" fillId="0" borderId="2" xfId="57" applyNumberFormat="1" applyFont="1" applyFill="1" applyBorder="1" applyAlignment="1">
      <alignment horizontal="center" vertical="center" wrapText="1"/>
    </xf>
    <xf numFmtId="1" fontId="4" fillId="0" borderId="2" xfId="2" applyNumberFormat="1" applyFont="1" applyFill="1" applyBorder="1" applyAlignment="1">
      <alignment horizontal="center" vertical="center" wrapText="1"/>
    </xf>
    <xf numFmtId="0" fontId="27" fillId="0" borderId="2" xfId="2" applyFont="1" applyFill="1" applyBorder="1" applyAlignment="1">
      <alignment horizontal="center" vertical="center" wrapText="1"/>
    </xf>
    <xf numFmtId="0" fontId="42" fillId="0" borderId="0" xfId="0" applyFont="1" applyFill="1" applyBorder="1" applyAlignment="1">
      <alignment horizontal="center" vertical="top" wrapText="1"/>
    </xf>
    <xf numFmtId="0" fontId="42" fillId="0" borderId="2" xfId="2" applyFont="1" applyFill="1" applyBorder="1" applyAlignment="1">
      <alignment horizontal="center" vertical="center" wrapText="1"/>
    </xf>
    <xf numFmtId="0" fontId="42" fillId="0" borderId="2" xfId="57" applyFont="1" applyFill="1" applyBorder="1" applyAlignment="1">
      <alignment horizontal="center" vertical="center" wrapText="1"/>
    </xf>
    <xf numFmtId="0" fontId="45" fillId="0" borderId="2" xfId="2" applyFont="1" applyFill="1" applyBorder="1" applyAlignment="1">
      <alignment horizontal="center" vertical="top" wrapText="1"/>
    </xf>
    <xf numFmtId="0" fontId="42" fillId="0" borderId="4" xfId="2" applyFont="1" applyFill="1" applyBorder="1" applyAlignment="1">
      <alignment horizontal="center" vertical="top" wrapText="1"/>
    </xf>
    <xf numFmtId="0" fontId="42" fillId="0" borderId="1" xfId="2" applyFont="1" applyFill="1" applyBorder="1" applyAlignment="1">
      <alignment horizontal="center" vertical="top" wrapText="1"/>
    </xf>
    <xf numFmtId="0" fontId="42" fillId="0" borderId="3" xfId="2" applyFont="1" applyFill="1" applyBorder="1" applyAlignment="1">
      <alignment horizontal="center" vertical="top" wrapText="1"/>
    </xf>
    <xf numFmtId="0" fontId="42" fillId="0" borderId="2" xfId="115" applyFont="1" applyFill="1" applyBorder="1" applyAlignment="1">
      <alignment horizontal="center" vertical="top" wrapText="1"/>
    </xf>
    <xf numFmtId="0" fontId="42" fillId="0" borderId="2" xfId="112" applyFont="1" applyFill="1" applyBorder="1" applyAlignment="1">
      <alignment horizontal="center" vertical="top" wrapText="1"/>
    </xf>
    <xf numFmtId="0" fontId="28" fillId="0" borderId="2" xfId="57" applyFont="1" applyFill="1" applyBorder="1" applyAlignment="1">
      <alignment horizontal="center" vertical="center" wrapText="1"/>
    </xf>
    <xf numFmtId="0" fontId="28" fillId="0" borderId="2" xfId="2" applyFont="1" applyFill="1" applyBorder="1" applyAlignment="1">
      <alignment horizontal="center" vertical="center" wrapText="1"/>
    </xf>
  </cellXfs>
  <cellStyles count="213">
    <cellStyle name="Обычный" xfId="0" builtinId="0"/>
    <cellStyle name="Обычный 2" xfId="1"/>
    <cellStyle name="Обычный 2 2" xfId="2"/>
    <cellStyle name="Обычный 2 2 10" xfId="3"/>
    <cellStyle name="Обычный 2 2 10 2" xfId="117"/>
    <cellStyle name="Обычный 2 2 11" xfId="4"/>
    <cellStyle name="Обычный 2 2 11 2" xfId="118"/>
    <cellStyle name="Обычный 2 2 12" xfId="116"/>
    <cellStyle name="Обычный 2 2 2" xfId="5"/>
    <cellStyle name="Обычный 2 2 2 2" xfId="6"/>
    <cellStyle name="Обычный 2 2 2 2 2" xfId="7"/>
    <cellStyle name="Обычный 2 2 2 2 2 2" xfId="121"/>
    <cellStyle name="Обычный 2 2 2 2 3" xfId="8"/>
    <cellStyle name="Обычный 2 2 2 2 3 2" xfId="122"/>
    <cellStyle name="Обычный 2 2 2 2 4" xfId="9"/>
    <cellStyle name="Обычный 2 2 2 2 4 2" xfId="123"/>
    <cellStyle name="Обычный 2 2 2 2 5" xfId="10"/>
    <cellStyle name="Обычный 2 2 2 2 5 2" xfId="124"/>
    <cellStyle name="Обычный 2 2 2 2 6" xfId="11"/>
    <cellStyle name="Обычный 2 2 2 2 6 2" xfId="125"/>
    <cellStyle name="Обычный 2 2 2 2 7" xfId="120"/>
    <cellStyle name="Обычный 2 2 2 3" xfId="12"/>
    <cellStyle name="Обычный 2 2 2 3 2" xfId="126"/>
    <cellStyle name="Обычный 2 2 2 4" xfId="13"/>
    <cellStyle name="Обычный 2 2 2 4 2" xfId="127"/>
    <cellStyle name="Обычный 2 2 2 5" xfId="14"/>
    <cellStyle name="Обычный 2 2 2 5 2" xfId="128"/>
    <cellStyle name="Обычный 2 2 2 6" xfId="15"/>
    <cellStyle name="Обычный 2 2 2 6 2" xfId="129"/>
    <cellStyle name="Обычный 2 2 2 7" xfId="16"/>
    <cellStyle name="Обычный 2 2 2 7 2" xfId="130"/>
    <cellStyle name="Обычный 2 2 2 8" xfId="119"/>
    <cellStyle name="Обычный 2 2 3" xfId="17"/>
    <cellStyle name="Обычный 2 2 3 2" xfId="18"/>
    <cellStyle name="Обычный 2 2 3 2 2" xfId="19"/>
    <cellStyle name="Обычный 2 2 3 2 2 2" xfId="133"/>
    <cellStyle name="Обычный 2 2 3 2 3" xfId="20"/>
    <cellStyle name="Обычный 2 2 3 2 3 2" xfId="134"/>
    <cellStyle name="Обычный 2 2 3 2 4" xfId="21"/>
    <cellStyle name="Обычный 2 2 3 2 4 2" xfId="135"/>
    <cellStyle name="Обычный 2 2 3 2 5" xfId="22"/>
    <cellStyle name="Обычный 2 2 3 2 5 2" xfId="136"/>
    <cellStyle name="Обычный 2 2 3 2 6" xfId="23"/>
    <cellStyle name="Обычный 2 2 3 2 6 2" xfId="137"/>
    <cellStyle name="Обычный 2 2 3 2 7" xfId="132"/>
    <cellStyle name="Обычный 2 2 3 3" xfId="24"/>
    <cellStyle name="Обычный 2 2 3 3 2" xfId="138"/>
    <cellStyle name="Обычный 2 2 3 4" xfId="25"/>
    <cellStyle name="Обычный 2 2 3 4 2" xfId="139"/>
    <cellStyle name="Обычный 2 2 3 5" xfId="26"/>
    <cellStyle name="Обычный 2 2 3 5 2" xfId="140"/>
    <cellStyle name="Обычный 2 2 3 6" xfId="27"/>
    <cellStyle name="Обычный 2 2 3 6 2" xfId="141"/>
    <cellStyle name="Обычный 2 2 3 7" xfId="28"/>
    <cellStyle name="Обычный 2 2 3 7 2" xfId="142"/>
    <cellStyle name="Обычный 2 2 3 8" xfId="131"/>
    <cellStyle name="Обычный 2 2 4" xfId="29"/>
    <cellStyle name="Обычный 2 2 4 2" xfId="30"/>
    <cellStyle name="Обычный 2 2 4 2 2" xfId="31"/>
    <cellStyle name="Обычный 2 2 4 2 2 2" xfId="145"/>
    <cellStyle name="Обычный 2 2 4 2 3" xfId="32"/>
    <cellStyle name="Обычный 2 2 4 2 3 2" xfId="146"/>
    <cellStyle name="Обычный 2 2 4 2 4" xfId="33"/>
    <cellStyle name="Обычный 2 2 4 2 4 2" xfId="147"/>
    <cellStyle name="Обычный 2 2 4 2 5" xfId="34"/>
    <cellStyle name="Обычный 2 2 4 2 5 2" xfId="148"/>
    <cellStyle name="Обычный 2 2 4 2 6" xfId="35"/>
    <cellStyle name="Обычный 2 2 4 2 6 2" xfId="149"/>
    <cellStyle name="Обычный 2 2 4 2 7" xfId="144"/>
    <cellStyle name="Обычный 2 2 4 3" xfId="36"/>
    <cellStyle name="Обычный 2 2 4 3 2" xfId="150"/>
    <cellStyle name="Обычный 2 2 4 4" xfId="37"/>
    <cellStyle name="Обычный 2 2 4 4 2" xfId="151"/>
    <cellStyle name="Обычный 2 2 4 5" xfId="38"/>
    <cellStyle name="Обычный 2 2 4 5 2" xfId="152"/>
    <cellStyle name="Обычный 2 2 4 6" xfId="39"/>
    <cellStyle name="Обычный 2 2 4 6 2" xfId="153"/>
    <cellStyle name="Обычный 2 2 4 7" xfId="40"/>
    <cellStyle name="Обычный 2 2 4 7 2" xfId="154"/>
    <cellStyle name="Обычный 2 2 4 8" xfId="143"/>
    <cellStyle name="Обычный 2 2 5" xfId="41"/>
    <cellStyle name="Обычный 2 2 5 2" xfId="42"/>
    <cellStyle name="Обычный 2 2 5 2 2" xfId="156"/>
    <cellStyle name="Обычный 2 2 5 3" xfId="43"/>
    <cellStyle name="Обычный 2 2 5 3 2" xfId="157"/>
    <cellStyle name="Обычный 2 2 5 4" xfId="44"/>
    <cellStyle name="Обычный 2 2 5 4 2" xfId="158"/>
    <cellStyle name="Обычный 2 2 5 5" xfId="45"/>
    <cellStyle name="Обычный 2 2 5 5 2" xfId="159"/>
    <cellStyle name="Обычный 2 2 5 6" xfId="46"/>
    <cellStyle name="Обычный 2 2 5 6 2" xfId="160"/>
    <cellStyle name="Обычный 2 2 5 7" xfId="155"/>
    <cellStyle name="Обычный 2 2 6" xfId="47"/>
    <cellStyle name="Обычный 2 2 6 2" xfId="48"/>
    <cellStyle name="Обычный 2 2 6 2 2" xfId="162"/>
    <cellStyle name="Обычный 2 2 6 3" xfId="49"/>
    <cellStyle name="Обычный 2 2 6 3 2" xfId="163"/>
    <cellStyle name="Обычный 2 2 6 4" xfId="50"/>
    <cellStyle name="Обычный 2 2 6 4 2" xfId="164"/>
    <cellStyle name="Обычный 2 2 6 5" xfId="51"/>
    <cellStyle name="Обычный 2 2 6 5 2" xfId="165"/>
    <cellStyle name="Обычный 2 2 6 6" xfId="52"/>
    <cellStyle name="Обычный 2 2 6 6 2" xfId="166"/>
    <cellStyle name="Обычный 2 2 6 7" xfId="161"/>
    <cellStyle name="Обычный 2 2 7" xfId="53"/>
    <cellStyle name="Обычный 2 2 7 2" xfId="54"/>
    <cellStyle name="Обычный 2 2 7 2 2" xfId="168"/>
    <cellStyle name="Обычный 2 2 7 3" xfId="167"/>
    <cellStyle name="Обычный 2 2 8" xfId="55"/>
    <cellStyle name="Обычный 2 2 8 2" xfId="169"/>
    <cellStyle name="Обычный 2 2 9" xfId="56"/>
    <cellStyle name="Обычный 2 2 9 2" xfId="170"/>
    <cellStyle name="Обычный 2 2_30-ра" xfId="57"/>
    <cellStyle name="Обычный 2 2_30-ра_свод по программе" xfId="113"/>
    <cellStyle name="Обычный 2 2_свод по программе" xfId="112"/>
    <cellStyle name="Обычный 3" xfId="58"/>
    <cellStyle name="Обычный 4" xfId="59"/>
    <cellStyle name="Обычный 4 10" xfId="60"/>
    <cellStyle name="Обычный 4 10 2" xfId="172"/>
    <cellStyle name="Обычный 4 11" xfId="171"/>
    <cellStyle name="Обычный 4 2" xfId="61"/>
    <cellStyle name="Обычный 4 2 2" xfId="62"/>
    <cellStyle name="Обычный 4 2 2 2" xfId="63"/>
    <cellStyle name="Обычный 4 2 2 2 2" xfId="175"/>
    <cellStyle name="Обычный 4 2 2 3" xfId="64"/>
    <cellStyle name="Обычный 4 2 2 3 2" xfId="176"/>
    <cellStyle name="Обычный 4 2 2 4" xfId="65"/>
    <cellStyle name="Обычный 4 2 2 4 2" xfId="177"/>
    <cellStyle name="Обычный 4 2 2 5" xfId="66"/>
    <cellStyle name="Обычный 4 2 2 5 2" xfId="178"/>
    <cellStyle name="Обычный 4 2 2 6" xfId="67"/>
    <cellStyle name="Обычный 4 2 2 6 2" xfId="179"/>
    <cellStyle name="Обычный 4 2 2 7" xfId="174"/>
    <cellStyle name="Обычный 4 2 3" xfId="68"/>
    <cellStyle name="Обычный 4 2 3 2" xfId="180"/>
    <cellStyle name="Обычный 4 2 4" xfId="69"/>
    <cellStyle name="Обычный 4 2 4 2" xfId="181"/>
    <cellStyle name="Обычный 4 2 5" xfId="70"/>
    <cellStyle name="Обычный 4 2 5 2" xfId="182"/>
    <cellStyle name="Обычный 4 2 6" xfId="71"/>
    <cellStyle name="Обычный 4 2 6 2" xfId="183"/>
    <cellStyle name="Обычный 4 2 7" xfId="72"/>
    <cellStyle name="Обычный 4 2 7 2" xfId="184"/>
    <cellStyle name="Обычный 4 2 8" xfId="173"/>
    <cellStyle name="Обычный 4 3" xfId="73"/>
    <cellStyle name="Обычный 4 3 2" xfId="74"/>
    <cellStyle name="Обычный 4 3 2 2" xfId="75"/>
    <cellStyle name="Обычный 4 3 2 2 2" xfId="187"/>
    <cellStyle name="Обычный 4 3 2 3" xfId="76"/>
    <cellStyle name="Обычный 4 3 2 3 2" xfId="188"/>
    <cellStyle name="Обычный 4 3 2 4" xfId="77"/>
    <cellStyle name="Обычный 4 3 2 4 2" xfId="189"/>
    <cellStyle name="Обычный 4 3 2 5" xfId="78"/>
    <cellStyle name="Обычный 4 3 2 5 2" xfId="190"/>
    <cellStyle name="Обычный 4 3 2 6" xfId="79"/>
    <cellStyle name="Обычный 4 3 2 6 2" xfId="191"/>
    <cellStyle name="Обычный 4 3 2 7" xfId="186"/>
    <cellStyle name="Обычный 4 3 3" xfId="80"/>
    <cellStyle name="Обычный 4 3 3 2" xfId="192"/>
    <cellStyle name="Обычный 4 3 4" xfId="81"/>
    <cellStyle name="Обычный 4 3 4 2" xfId="193"/>
    <cellStyle name="Обычный 4 3 5" xfId="82"/>
    <cellStyle name="Обычный 4 3 5 2" xfId="194"/>
    <cellStyle name="Обычный 4 3 6" xfId="83"/>
    <cellStyle name="Обычный 4 3 6 2" xfId="195"/>
    <cellStyle name="Обычный 4 3 7" xfId="84"/>
    <cellStyle name="Обычный 4 3 7 2" xfId="196"/>
    <cellStyle name="Обычный 4 3 8" xfId="185"/>
    <cellStyle name="Обычный 4 4" xfId="85"/>
    <cellStyle name="Обычный 4 4 2" xfId="86"/>
    <cellStyle name="Обычный 4 4 2 2" xfId="198"/>
    <cellStyle name="Обычный 4 4 3" xfId="87"/>
    <cellStyle name="Обычный 4 4 3 2" xfId="199"/>
    <cellStyle name="Обычный 4 4 4" xfId="88"/>
    <cellStyle name="Обычный 4 4 4 2" xfId="200"/>
    <cellStyle name="Обычный 4 4 5" xfId="89"/>
    <cellStyle name="Обычный 4 4 5 2" xfId="201"/>
    <cellStyle name="Обычный 4 4 6" xfId="90"/>
    <cellStyle name="Обычный 4 4 6 2" xfId="202"/>
    <cellStyle name="Обычный 4 4 7" xfId="197"/>
    <cellStyle name="Обычный 4 5" xfId="91"/>
    <cellStyle name="Обычный 4 5 2" xfId="92"/>
    <cellStyle name="Обычный 4 5 2 2" xfId="204"/>
    <cellStyle name="Обычный 4 5 3" xfId="93"/>
    <cellStyle name="Обычный 4 5 3 2" xfId="205"/>
    <cellStyle name="Обычный 4 5 4" xfId="94"/>
    <cellStyle name="Обычный 4 5 4 2" xfId="206"/>
    <cellStyle name="Обычный 4 5 5" xfId="95"/>
    <cellStyle name="Обычный 4 5 5 2" xfId="207"/>
    <cellStyle name="Обычный 4 5 6" xfId="96"/>
    <cellStyle name="Обычный 4 5 6 2" xfId="208"/>
    <cellStyle name="Обычный 4 5 7" xfId="203"/>
    <cellStyle name="Обычный 4 6" xfId="97"/>
    <cellStyle name="Обычный 4 6 2" xfId="209"/>
    <cellStyle name="Обычный 4 7" xfId="98"/>
    <cellStyle name="Обычный 4 7 2" xfId="210"/>
    <cellStyle name="Обычный 4 8" xfId="99"/>
    <cellStyle name="Обычный 4 8 2" xfId="211"/>
    <cellStyle name="Обычный 4 9" xfId="100"/>
    <cellStyle name="Обычный 4 9 2" xfId="212"/>
    <cellStyle name="Обычный_Лист1" xfId="115"/>
    <cellStyle name="Процентный" xfId="114" builtinId="5"/>
    <cellStyle name="Процентный 2" xfId="101"/>
    <cellStyle name="Процентный 2 2" xfId="102"/>
    <cellStyle name="Процентный 3" xfId="103"/>
    <cellStyle name="Процентный 4" xfId="104"/>
    <cellStyle name="Финансовый 2" xfId="105"/>
    <cellStyle name="Финансовый 2 2" xfId="106"/>
    <cellStyle name="Финансовый 3" xfId="107"/>
    <cellStyle name="Финансовый 3 2" xfId="108"/>
    <cellStyle name="Финансовый 4" xfId="109"/>
    <cellStyle name="Финансовый 5" xfId="110"/>
    <cellStyle name="Финансовый 6" xfId="111"/>
  </cellStyles>
  <dxfs count="0"/>
  <tableStyles count="0" defaultTableStyle="TableStyleMedium2" defaultPivotStyle="PivotStyleMedium9"/>
  <colors>
    <mruColors>
      <color rgb="FFFF9999"/>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consultantplus://offline/ref=24BAD00E7DCC1A3E2361C500020EF1DB0431DB4FE1D5E5CD07450D4CB3A76BD24BA4F371C18A8C33423B3Ea1uD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pageSetUpPr fitToPage="1"/>
  </sheetPr>
  <dimension ref="A1:V251"/>
  <sheetViews>
    <sheetView tabSelected="1" view="pageBreakPreview" topLeftCell="A61" zoomScale="60" zoomScaleNormal="43" workbookViewId="0">
      <selection activeCell="J1" sqref="J1:P1"/>
    </sheetView>
  </sheetViews>
  <sheetFormatPr defaultRowHeight="25.5" outlineLevelCol="1" x14ac:dyDescent="0.25"/>
  <cols>
    <col min="1" max="1" width="7.28515625" style="322" customWidth="1"/>
    <col min="2" max="2" width="30" style="322" customWidth="1"/>
    <col min="3" max="3" width="18.85546875" style="62" customWidth="1"/>
    <col min="4" max="4" width="18.7109375" style="62" customWidth="1"/>
    <col min="5" max="5" width="83.140625" style="62" customWidth="1"/>
    <col min="6" max="6" width="16.7109375" style="62" customWidth="1"/>
    <col min="7" max="7" width="18.28515625" style="62" customWidth="1"/>
    <col min="8" max="8" width="17" style="62" customWidth="1"/>
    <col min="9" max="9" width="17.140625" style="62" customWidth="1"/>
    <col min="10" max="10" width="15.85546875" style="62" customWidth="1"/>
    <col min="11" max="11" width="75.7109375" style="62" customWidth="1"/>
    <col min="12" max="12" width="14.28515625" style="62" customWidth="1"/>
    <col min="13" max="13" width="16.5703125" style="62" customWidth="1"/>
    <col min="14" max="14" width="20.140625" style="62" customWidth="1"/>
    <col min="15" max="15" width="22.140625" style="334" customWidth="1"/>
    <col min="16" max="16" width="24.5703125" style="62" customWidth="1"/>
    <col min="17" max="18" width="23.42578125" style="62" customWidth="1"/>
    <col min="19" max="19" width="23.42578125" style="62" customWidth="1" outlineLevel="1"/>
    <col min="20" max="23" width="23.42578125" style="62" customWidth="1"/>
    <col min="24" max="29" width="9.140625" style="62" customWidth="1"/>
    <col min="30" max="16384" width="9.140625" style="62"/>
  </cols>
  <sheetData>
    <row r="1" spans="1:22" ht="94.5" customHeight="1" x14ac:dyDescent="0.25">
      <c r="A1" s="344"/>
      <c r="B1" s="344"/>
      <c r="C1" s="114"/>
      <c r="D1" s="114"/>
      <c r="E1" s="114"/>
      <c r="F1" s="114"/>
      <c r="G1" s="114"/>
      <c r="H1" s="114"/>
      <c r="I1" s="114"/>
      <c r="J1" s="72" t="s">
        <v>266</v>
      </c>
      <c r="K1" s="72"/>
      <c r="L1" s="72"/>
      <c r="M1" s="72"/>
      <c r="N1" s="72"/>
      <c r="O1" s="72"/>
      <c r="P1" s="72"/>
      <c r="Q1" s="112"/>
    </row>
    <row r="2" spans="1:22" ht="36.75" customHeight="1" x14ac:dyDescent="0.25">
      <c r="A2" s="344"/>
      <c r="B2" s="115" t="s">
        <v>267</v>
      </c>
      <c r="C2" s="115"/>
      <c r="D2" s="115"/>
      <c r="E2" s="115"/>
      <c r="F2" s="115"/>
      <c r="G2" s="115"/>
      <c r="H2" s="115"/>
      <c r="I2" s="115"/>
      <c r="J2" s="115"/>
      <c r="K2" s="115"/>
      <c r="L2" s="115"/>
      <c r="M2" s="115"/>
      <c r="N2" s="115"/>
      <c r="O2" s="115"/>
      <c r="P2" s="115"/>
      <c r="Q2" s="112"/>
    </row>
    <row r="3" spans="1:22" s="108" customFormat="1" ht="66" customHeight="1" x14ac:dyDescent="0.25">
      <c r="A3" s="343" t="s">
        <v>0</v>
      </c>
      <c r="B3" s="343" t="s">
        <v>36</v>
      </c>
      <c r="C3" s="353" t="s">
        <v>272</v>
      </c>
      <c r="D3" s="353"/>
      <c r="E3" s="353"/>
      <c r="F3" s="354" t="s">
        <v>40</v>
      </c>
      <c r="G3" s="354"/>
      <c r="H3" s="354"/>
      <c r="I3" s="354" t="s">
        <v>45</v>
      </c>
      <c r="J3" s="354"/>
      <c r="K3" s="354"/>
      <c r="L3" s="354"/>
      <c r="M3" s="354"/>
      <c r="N3" s="354"/>
      <c r="O3" s="342" t="s">
        <v>48</v>
      </c>
      <c r="P3" s="116" t="s">
        <v>232</v>
      </c>
      <c r="Q3" s="103"/>
      <c r="R3" s="111"/>
      <c r="U3" s="111"/>
    </row>
    <row r="4" spans="1:22" s="108" customFormat="1" ht="115.5" customHeight="1" x14ac:dyDescent="0.25">
      <c r="A4" s="345"/>
      <c r="B4" s="345"/>
      <c r="C4" s="29" t="s">
        <v>273</v>
      </c>
      <c r="D4" s="29" t="s">
        <v>37</v>
      </c>
      <c r="E4" s="29" t="s">
        <v>38</v>
      </c>
      <c r="F4" s="29" t="s">
        <v>3</v>
      </c>
      <c r="G4" s="29" t="s">
        <v>271</v>
      </c>
      <c r="H4" s="29" t="s">
        <v>270</v>
      </c>
      <c r="I4" s="29" t="s">
        <v>42</v>
      </c>
      <c r="J4" s="29" t="s">
        <v>43</v>
      </c>
      <c r="K4" s="29" t="s">
        <v>234</v>
      </c>
      <c r="L4" s="108" t="s">
        <v>269</v>
      </c>
      <c r="M4" s="108" t="s">
        <v>268</v>
      </c>
      <c r="N4" s="108" t="s">
        <v>46</v>
      </c>
      <c r="O4" s="340"/>
      <c r="P4" s="116"/>
      <c r="Q4" s="103"/>
      <c r="R4" s="111"/>
      <c r="T4" s="111"/>
      <c r="U4" s="111"/>
      <c r="V4" s="111"/>
    </row>
    <row r="5" spans="1:22" s="29" customFormat="1" ht="59.25" customHeight="1" x14ac:dyDescent="0.25">
      <c r="A5" s="346"/>
      <c r="B5" s="346">
        <v>1</v>
      </c>
      <c r="C5" s="29">
        <v>2</v>
      </c>
      <c r="D5" s="29">
        <v>3</v>
      </c>
      <c r="E5" s="29" t="s">
        <v>39</v>
      </c>
      <c r="F5" s="29">
        <v>5</v>
      </c>
      <c r="G5" s="29">
        <v>6</v>
      </c>
      <c r="H5" s="29">
        <v>7</v>
      </c>
      <c r="I5" s="29" t="s">
        <v>41</v>
      </c>
      <c r="J5" s="29" t="s">
        <v>44</v>
      </c>
      <c r="K5" s="29">
        <v>10</v>
      </c>
      <c r="L5" s="29">
        <v>11</v>
      </c>
      <c r="M5" s="29">
        <v>12</v>
      </c>
      <c r="N5" s="29" t="s">
        <v>47</v>
      </c>
      <c r="O5" s="341" t="s">
        <v>233</v>
      </c>
      <c r="P5" s="29">
        <v>15</v>
      </c>
      <c r="Q5" s="58"/>
    </row>
    <row r="6" spans="1:22" s="61" customFormat="1" ht="36.75" customHeight="1" x14ac:dyDescent="0.25">
      <c r="A6" s="347">
        <v>1</v>
      </c>
      <c r="B6" s="321" t="s">
        <v>238</v>
      </c>
      <c r="C6" s="26">
        <v>9</v>
      </c>
      <c r="D6" s="26">
        <v>9</v>
      </c>
      <c r="E6" s="27">
        <f>D6/C6*100</f>
        <v>100</v>
      </c>
      <c r="F6" s="35" t="s">
        <v>6</v>
      </c>
      <c r="G6" s="27">
        <f>SUM(G7:G10)</f>
        <v>381.8</v>
      </c>
      <c r="H6" s="27">
        <f>SUM(H7:H10)</f>
        <v>381.8</v>
      </c>
      <c r="I6" s="32">
        <f>H6/G6*100</f>
        <v>100</v>
      </c>
      <c r="J6" s="32">
        <f>E6/I6*100</f>
        <v>100</v>
      </c>
      <c r="K6" s="62" t="s">
        <v>239</v>
      </c>
      <c r="L6" s="62">
        <v>0.26</v>
      </c>
      <c r="M6" s="62">
        <v>0.26</v>
      </c>
      <c r="N6" s="67">
        <f>M6/L6*100</f>
        <v>100</v>
      </c>
      <c r="O6" s="328">
        <f>N25*J6/100</f>
        <v>81.510328969999819</v>
      </c>
      <c r="P6" s="68" t="s">
        <v>240</v>
      </c>
      <c r="Q6" s="55"/>
    </row>
    <row r="7" spans="1:22" s="61" customFormat="1" ht="36.75" customHeight="1" x14ac:dyDescent="0.25">
      <c r="A7" s="347"/>
      <c r="B7" s="321"/>
      <c r="C7" s="117" t="s">
        <v>293</v>
      </c>
      <c r="D7" s="145"/>
      <c r="E7" s="146"/>
      <c r="F7" s="38" t="s">
        <v>51</v>
      </c>
      <c r="G7" s="36">
        <v>0</v>
      </c>
      <c r="H7" s="36">
        <v>0</v>
      </c>
      <c r="I7" s="28" t="e">
        <f>H7/G7*100</f>
        <v>#DIV/0!</v>
      </c>
      <c r="J7" s="26" t="e">
        <f>E7/I7*100</f>
        <v>#DIV/0!</v>
      </c>
      <c r="K7" s="62" t="s">
        <v>212</v>
      </c>
      <c r="L7" s="62">
        <v>90</v>
      </c>
      <c r="M7" s="62">
        <v>90</v>
      </c>
      <c r="N7" s="67">
        <f t="shared" ref="N7:N24" si="0">M7/L7*100</f>
        <v>100</v>
      </c>
      <c r="O7" s="328"/>
      <c r="P7" s="68"/>
      <c r="Q7" s="55"/>
    </row>
    <row r="8" spans="1:22" s="61" customFormat="1" ht="36.75" customHeight="1" x14ac:dyDescent="0.25">
      <c r="A8" s="347"/>
      <c r="B8" s="321"/>
      <c r="C8" s="147"/>
      <c r="D8" s="148"/>
      <c r="E8" s="149"/>
      <c r="F8" s="38" t="s">
        <v>50</v>
      </c>
      <c r="G8" s="36">
        <v>0</v>
      </c>
      <c r="H8" s="36">
        <v>0</v>
      </c>
      <c r="I8" s="28" t="e">
        <f>H8/G8*100</f>
        <v>#DIV/0!</v>
      </c>
      <c r="J8" s="26" t="e">
        <f>E8/I8*100</f>
        <v>#DIV/0!</v>
      </c>
      <c r="K8" s="62" t="s">
        <v>213</v>
      </c>
      <c r="L8" s="62">
        <v>96.7</v>
      </c>
      <c r="M8" s="62">
        <v>96.7</v>
      </c>
      <c r="N8" s="67">
        <f t="shared" si="0"/>
        <v>100</v>
      </c>
      <c r="O8" s="328"/>
      <c r="P8" s="68"/>
      <c r="Q8" s="55"/>
    </row>
    <row r="9" spans="1:22" s="61" customFormat="1" ht="51.75" customHeight="1" x14ac:dyDescent="0.25">
      <c r="A9" s="347"/>
      <c r="B9" s="321"/>
      <c r="C9" s="147"/>
      <c r="D9" s="148"/>
      <c r="E9" s="149"/>
      <c r="F9" s="38" t="s">
        <v>52</v>
      </c>
      <c r="G9" s="66">
        <v>381.8</v>
      </c>
      <c r="H9" s="66">
        <v>381.8</v>
      </c>
      <c r="I9" s="32">
        <f>H9/G9*100</f>
        <v>100</v>
      </c>
      <c r="J9" s="27">
        <f>E9/I9*100</f>
        <v>0</v>
      </c>
      <c r="K9" s="62" t="s">
        <v>214</v>
      </c>
      <c r="L9" s="62">
        <v>15</v>
      </c>
      <c r="M9" s="62">
        <v>15</v>
      </c>
      <c r="N9" s="67">
        <f t="shared" si="0"/>
        <v>100</v>
      </c>
      <c r="O9" s="328"/>
      <c r="P9" s="68"/>
      <c r="Q9" s="55"/>
    </row>
    <row r="10" spans="1:22" s="61" customFormat="1" ht="52.5" customHeight="1" x14ac:dyDescent="0.25">
      <c r="A10" s="347"/>
      <c r="B10" s="321"/>
      <c r="C10" s="147"/>
      <c r="D10" s="148"/>
      <c r="E10" s="149"/>
      <c r="F10" s="59" t="s">
        <v>53</v>
      </c>
      <c r="G10" s="36">
        <v>0</v>
      </c>
      <c r="H10" s="36">
        <v>0</v>
      </c>
      <c r="I10" s="28" t="e">
        <f>H10/G10*100</f>
        <v>#DIV/0!</v>
      </c>
      <c r="J10" s="26" t="e">
        <f>E10/I10*100</f>
        <v>#DIV/0!</v>
      </c>
      <c r="K10" s="62" t="s">
        <v>215</v>
      </c>
      <c r="L10" s="62">
        <v>100</v>
      </c>
      <c r="M10" s="62">
        <v>100</v>
      </c>
      <c r="N10" s="67">
        <f t="shared" si="0"/>
        <v>100</v>
      </c>
      <c r="O10" s="328"/>
      <c r="P10" s="68"/>
      <c r="Q10" s="55"/>
      <c r="R10" s="36"/>
    </row>
    <row r="11" spans="1:22" ht="36" customHeight="1" x14ac:dyDescent="0.25">
      <c r="A11" s="347"/>
      <c r="B11" s="321"/>
      <c r="C11" s="147"/>
      <c r="D11" s="148"/>
      <c r="E11" s="149"/>
      <c r="F11" s="195"/>
      <c r="G11" s="195"/>
      <c r="H11" s="195"/>
      <c r="I11" s="195"/>
      <c r="J11" s="195"/>
      <c r="K11" s="62" t="s">
        <v>216</v>
      </c>
      <c r="L11" s="62">
        <v>100</v>
      </c>
      <c r="M11" s="62">
        <v>100</v>
      </c>
      <c r="N11" s="67">
        <f t="shared" si="0"/>
        <v>100</v>
      </c>
      <c r="O11" s="328"/>
      <c r="P11" s="68"/>
      <c r="Q11" s="55"/>
    </row>
    <row r="12" spans="1:22" ht="47.25" x14ac:dyDescent="0.25">
      <c r="A12" s="347"/>
      <c r="B12" s="321"/>
      <c r="C12" s="147"/>
      <c r="D12" s="148"/>
      <c r="E12" s="149"/>
      <c r="F12" s="195"/>
      <c r="G12" s="195"/>
      <c r="H12" s="195"/>
      <c r="I12" s="195"/>
      <c r="J12" s="195"/>
      <c r="K12" s="62" t="s">
        <v>217</v>
      </c>
      <c r="L12" s="62">
        <v>100</v>
      </c>
      <c r="M12" s="62">
        <v>100</v>
      </c>
      <c r="N12" s="67">
        <f t="shared" si="0"/>
        <v>100</v>
      </c>
      <c r="O12" s="328"/>
      <c r="P12" s="68"/>
      <c r="Q12" s="55"/>
    </row>
    <row r="13" spans="1:22" ht="47.25" x14ac:dyDescent="0.25">
      <c r="A13" s="347"/>
      <c r="B13" s="321"/>
      <c r="C13" s="147"/>
      <c r="D13" s="148"/>
      <c r="E13" s="149"/>
      <c r="F13" s="195"/>
      <c r="G13" s="195"/>
      <c r="H13" s="195"/>
      <c r="I13" s="195"/>
      <c r="J13" s="195"/>
      <c r="K13" s="62" t="s">
        <v>290</v>
      </c>
      <c r="L13" s="62">
        <v>100</v>
      </c>
      <c r="M13" s="62">
        <v>100</v>
      </c>
      <c r="N13" s="67">
        <f t="shared" si="0"/>
        <v>100</v>
      </c>
      <c r="O13" s="328"/>
      <c r="P13" s="68"/>
      <c r="Q13" s="55"/>
    </row>
    <row r="14" spans="1:22" ht="31.5" x14ac:dyDescent="0.25">
      <c r="A14" s="347"/>
      <c r="B14" s="321"/>
      <c r="C14" s="147"/>
      <c r="D14" s="148"/>
      <c r="E14" s="149"/>
      <c r="F14" s="195"/>
      <c r="G14" s="195"/>
      <c r="H14" s="195"/>
      <c r="I14" s="195"/>
      <c r="J14" s="195"/>
      <c r="K14" s="62" t="s">
        <v>291</v>
      </c>
      <c r="L14" s="62">
        <v>100</v>
      </c>
      <c r="M14" s="62">
        <v>100</v>
      </c>
      <c r="N14" s="67">
        <f t="shared" si="0"/>
        <v>100</v>
      </c>
      <c r="O14" s="328"/>
      <c r="P14" s="68"/>
      <c r="Q14" s="55"/>
    </row>
    <row r="15" spans="1:22" ht="66" customHeight="1" x14ac:dyDescent="0.25">
      <c r="A15" s="347"/>
      <c r="B15" s="321"/>
      <c r="C15" s="147"/>
      <c r="D15" s="148"/>
      <c r="E15" s="149"/>
      <c r="F15" s="195"/>
      <c r="G15" s="195"/>
      <c r="H15" s="195"/>
      <c r="I15" s="195"/>
      <c r="J15" s="195"/>
      <c r="K15" s="62" t="s">
        <v>218</v>
      </c>
      <c r="L15" s="62">
        <v>60</v>
      </c>
      <c r="M15" s="62">
        <v>60</v>
      </c>
      <c r="N15" s="67">
        <f t="shared" si="0"/>
        <v>100</v>
      </c>
      <c r="O15" s="328"/>
      <c r="P15" s="68"/>
      <c r="Q15" s="55"/>
    </row>
    <row r="16" spans="1:22" ht="31.5" customHeight="1" x14ac:dyDescent="0.25">
      <c r="A16" s="347"/>
      <c r="B16" s="321"/>
      <c r="C16" s="147"/>
      <c r="D16" s="148"/>
      <c r="E16" s="149"/>
      <c r="F16" s="195"/>
      <c r="G16" s="195"/>
      <c r="H16" s="195"/>
      <c r="I16" s="195"/>
      <c r="J16" s="195"/>
      <c r="K16" s="62" t="s">
        <v>219</v>
      </c>
      <c r="L16" s="62">
        <v>90</v>
      </c>
      <c r="M16" s="62">
        <v>90</v>
      </c>
      <c r="N16" s="67">
        <f t="shared" si="0"/>
        <v>100</v>
      </c>
      <c r="O16" s="328"/>
      <c r="P16" s="68"/>
      <c r="Q16" s="55"/>
    </row>
    <row r="17" spans="1:17" ht="63" x14ac:dyDescent="0.25">
      <c r="A17" s="347"/>
      <c r="B17" s="321"/>
      <c r="C17" s="147"/>
      <c r="D17" s="148"/>
      <c r="E17" s="149"/>
      <c r="F17" s="195"/>
      <c r="G17" s="195"/>
      <c r="H17" s="195"/>
      <c r="I17" s="195"/>
      <c r="J17" s="195"/>
      <c r="K17" s="62" t="s">
        <v>220</v>
      </c>
      <c r="L17" s="62">
        <v>85</v>
      </c>
      <c r="M17" s="62">
        <v>23</v>
      </c>
      <c r="N17" s="67">
        <f t="shared" si="0"/>
        <v>27.058823529411764</v>
      </c>
      <c r="O17" s="328"/>
      <c r="P17" s="68"/>
      <c r="Q17" s="55"/>
    </row>
    <row r="18" spans="1:17" ht="32.25" customHeight="1" x14ac:dyDescent="0.25">
      <c r="A18" s="347"/>
      <c r="B18" s="321"/>
      <c r="C18" s="147"/>
      <c r="D18" s="148"/>
      <c r="E18" s="149"/>
      <c r="F18" s="195"/>
      <c r="G18" s="195"/>
      <c r="H18" s="195"/>
      <c r="I18" s="195"/>
      <c r="J18" s="195"/>
      <c r="K18" s="62" t="s">
        <v>221</v>
      </c>
      <c r="L18" s="62">
        <v>50</v>
      </c>
      <c r="M18" s="62">
        <v>50</v>
      </c>
      <c r="N18" s="67">
        <f t="shared" si="0"/>
        <v>100</v>
      </c>
      <c r="O18" s="328"/>
      <c r="P18" s="68"/>
      <c r="Q18" s="55"/>
    </row>
    <row r="19" spans="1:17" ht="43.5" customHeight="1" x14ac:dyDescent="0.25">
      <c r="A19" s="347"/>
      <c r="B19" s="321"/>
      <c r="C19" s="147"/>
      <c r="D19" s="148"/>
      <c r="E19" s="149"/>
      <c r="F19" s="195"/>
      <c r="G19" s="195"/>
      <c r="H19" s="195"/>
      <c r="I19" s="195"/>
      <c r="J19" s="195"/>
      <c r="K19" s="62" t="s">
        <v>292</v>
      </c>
      <c r="L19" s="62">
        <v>22</v>
      </c>
      <c r="M19" s="62">
        <v>22</v>
      </c>
      <c r="N19" s="67">
        <f t="shared" si="0"/>
        <v>100</v>
      </c>
      <c r="O19" s="328"/>
      <c r="P19" s="68"/>
      <c r="Q19" s="55"/>
    </row>
    <row r="20" spans="1:17" ht="32.25" customHeight="1" x14ac:dyDescent="0.25">
      <c r="A20" s="347"/>
      <c r="B20" s="321"/>
      <c r="C20" s="147"/>
      <c r="D20" s="148"/>
      <c r="E20" s="149"/>
      <c r="F20" s="195"/>
      <c r="G20" s="195"/>
      <c r="H20" s="195"/>
      <c r="I20" s="195"/>
      <c r="J20" s="195"/>
      <c r="K20" s="62" t="s">
        <v>222</v>
      </c>
      <c r="L20" s="62">
        <v>23</v>
      </c>
      <c r="M20" s="62">
        <v>0</v>
      </c>
      <c r="N20" s="67">
        <f t="shared" si="0"/>
        <v>0</v>
      </c>
      <c r="O20" s="328"/>
      <c r="P20" s="68"/>
      <c r="Q20" s="55"/>
    </row>
    <row r="21" spans="1:17" ht="32.25" customHeight="1" x14ac:dyDescent="0.25">
      <c r="A21" s="347"/>
      <c r="B21" s="321"/>
      <c r="C21" s="147"/>
      <c r="D21" s="148"/>
      <c r="E21" s="149"/>
      <c r="F21" s="195"/>
      <c r="G21" s="195"/>
      <c r="H21" s="195"/>
      <c r="I21" s="195"/>
      <c r="J21" s="195"/>
      <c r="K21" s="62" t="s">
        <v>223</v>
      </c>
      <c r="L21" s="62">
        <v>38</v>
      </c>
      <c r="M21" s="62">
        <v>38</v>
      </c>
      <c r="N21" s="67">
        <f t="shared" si="0"/>
        <v>100</v>
      </c>
      <c r="O21" s="328"/>
      <c r="P21" s="68"/>
      <c r="Q21" s="55"/>
    </row>
    <row r="22" spans="1:17" ht="52.5" customHeight="1" x14ac:dyDescent="0.25">
      <c r="A22" s="347"/>
      <c r="B22" s="321"/>
      <c r="C22" s="147"/>
      <c r="D22" s="148"/>
      <c r="E22" s="149"/>
      <c r="F22" s="195"/>
      <c r="G22" s="195"/>
      <c r="H22" s="195"/>
      <c r="I22" s="195"/>
      <c r="J22" s="195"/>
      <c r="K22" s="62" t="s">
        <v>224</v>
      </c>
      <c r="L22" s="62">
        <v>95</v>
      </c>
      <c r="M22" s="62">
        <v>10</v>
      </c>
      <c r="N22" s="67">
        <f t="shared" si="0"/>
        <v>10.526315789473683</v>
      </c>
      <c r="O22" s="328"/>
      <c r="P22" s="68"/>
      <c r="Q22" s="55"/>
    </row>
    <row r="23" spans="1:17" ht="47.25" customHeight="1" x14ac:dyDescent="0.25">
      <c r="A23" s="347"/>
      <c r="B23" s="321"/>
      <c r="C23" s="147"/>
      <c r="D23" s="148"/>
      <c r="E23" s="149"/>
      <c r="F23" s="195"/>
      <c r="G23" s="195"/>
      <c r="H23" s="195"/>
      <c r="I23" s="195"/>
      <c r="J23" s="195"/>
      <c r="K23" s="62" t="s">
        <v>225</v>
      </c>
      <c r="L23" s="62">
        <v>3</v>
      </c>
      <c r="M23" s="62">
        <v>0</v>
      </c>
      <c r="N23" s="67">
        <f t="shared" si="0"/>
        <v>0</v>
      </c>
      <c r="O23" s="328"/>
      <c r="P23" s="68"/>
      <c r="Q23" s="55"/>
    </row>
    <row r="24" spans="1:17" ht="67.5" customHeight="1" x14ac:dyDescent="0.25">
      <c r="A24" s="347"/>
      <c r="B24" s="321"/>
      <c r="C24" s="147"/>
      <c r="D24" s="148"/>
      <c r="E24" s="149"/>
      <c r="F24" s="195"/>
      <c r="G24" s="195"/>
      <c r="H24" s="195"/>
      <c r="I24" s="195"/>
      <c r="J24" s="195"/>
      <c r="K24" s="62" t="s">
        <v>226</v>
      </c>
      <c r="L24" s="62">
        <v>90</v>
      </c>
      <c r="M24" s="62">
        <v>100</v>
      </c>
      <c r="N24" s="67">
        <f t="shared" si="0"/>
        <v>111.11111111111111</v>
      </c>
      <c r="O24" s="328"/>
      <c r="P24" s="68"/>
      <c r="Q24" s="55"/>
    </row>
    <row r="25" spans="1:17" ht="18" customHeight="1" x14ac:dyDescent="0.25">
      <c r="A25" s="347"/>
      <c r="B25" s="321"/>
      <c r="C25" s="169"/>
      <c r="D25" s="170"/>
      <c r="E25" s="171"/>
      <c r="F25" s="195"/>
      <c r="G25" s="195"/>
      <c r="H25" s="195"/>
      <c r="I25" s="195"/>
      <c r="J25" s="195"/>
      <c r="K25" s="70" t="s">
        <v>49</v>
      </c>
      <c r="L25" s="70"/>
      <c r="M25" s="70"/>
      <c r="N25" s="66">
        <f>(N6+N7+N8+N9+N10+N11+N12+N15+N16+N17+N18+N20+N21+N22+N23+N24+N19+N14+N13)/19</f>
        <v>81.510328969999819</v>
      </c>
      <c r="O25" s="328"/>
      <c r="P25" s="68"/>
      <c r="Q25" s="55"/>
    </row>
    <row r="26" spans="1:17" s="61" customFormat="1" ht="36" customHeight="1" x14ac:dyDescent="0.25">
      <c r="A26" s="348">
        <v>2</v>
      </c>
      <c r="B26" s="348" t="s">
        <v>274</v>
      </c>
      <c r="C26" s="53">
        <v>13</v>
      </c>
      <c r="D26" s="53">
        <v>13</v>
      </c>
      <c r="E26" s="54">
        <f>D26/C26*100</f>
        <v>100</v>
      </c>
      <c r="F26" s="196" t="s">
        <v>6</v>
      </c>
      <c r="G26" s="197">
        <f>SUM(G27:G30)</f>
        <v>15.2</v>
      </c>
      <c r="H26" s="197">
        <f>SUM(H27:H30)</f>
        <v>15.2</v>
      </c>
      <c r="I26" s="197">
        <f>H26/G26%</f>
        <v>100</v>
      </c>
      <c r="J26" s="197">
        <f>E26/I26%</f>
        <v>100</v>
      </c>
      <c r="K26" s="62" t="s">
        <v>186</v>
      </c>
      <c r="L26" s="61">
        <v>0</v>
      </c>
      <c r="M26" s="61">
        <v>0</v>
      </c>
      <c r="N26" s="61">
        <v>100</v>
      </c>
      <c r="O26" s="325">
        <f>N31*J26/100</f>
        <v>59.533333333333324</v>
      </c>
      <c r="P26" s="68" t="s">
        <v>323</v>
      </c>
      <c r="Q26" s="55"/>
    </row>
    <row r="27" spans="1:17" s="61" customFormat="1" ht="58.5" customHeight="1" x14ac:dyDescent="0.25">
      <c r="A27" s="321"/>
      <c r="B27" s="321"/>
      <c r="C27" s="69" t="s">
        <v>322</v>
      </c>
      <c r="D27" s="69"/>
      <c r="E27" s="69"/>
      <c r="F27" s="198" t="s">
        <v>51</v>
      </c>
      <c r="G27" s="199">
        <v>0</v>
      </c>
      <c r="H27" s="199">
        <v>0</v>
      </c>
      <c r="I27" s="197">
        <v>0</v>
      </c>
      <c r="J27" s="200">
        <v>0</v>
      </c>
      <c r="K27" s="62" t="s">
        <v>187</v>
      </c>
      <c r="L27" s="61">
        <v>0</v>
      </c>
      <c r="M27" s="61">
        <v>1</v>
      </c>
      <c r="N27" s="66">
        <v>50</v>
      </c>
      <c r="O27" s="325"/>
      <c r="P27" s="68"/>
      <c r="Q27" s="55"/>
    </row>
    <row r="28" spans="1:17" s="61" customFormat="1" ht="59.25" customHeight="1" x14ac:dyDescent="0.25">
      <c r="A28" s="321"/>
      <c r="B28" s="321"/>
      <c r="C28" s="69"/>
      <c r="D28" s="69"/>
      <c r="E28" s="69"/>
      <c r="F28" s="198" t="s">
        <v>50</v>
      </c>
      <c r="G28" s="199">
        <v>0</v>
      </c>
      <c r="H28" s="199">
        <v>0</v>
      </c>
      <c r="I28" s="197" t="e">
        <f>H28/G28*100</f>
        <v>#DIV/0!</v>
      </c>
      <c r="J28" s="200" t="e">
        <f>E26/I28*100</f>
        <v>#DIV/0!</v>
      </c>
      <c r="K28" s="62" t="s">
        <v>188</v>
      </c>
      <c r="L28" s="61">
        <v>4</v>
      </c>
      <c r="M28" s="61">
        <v>5</v>
      </c>
      <c r="N28" s="66">
        <f>L28/M28*100</f>
        <v>80</v>
      </c>
      <c r="O28" s="325"/>
      <c r="P28" s="68"/>
      <c r="Q28" s="55"/>
    </row>
    <row r="29" spans="1:17" s="61" customFormat="1" ht="50.25" customHeight="1" x14ac:dyDescent="0.25">
      <c r="A29" s="321"/>
      <c r="B29" s="321"/>
      <c r="C29" s="69"/>
      <c r="D29" s="69"/>
      <c r="E29" s="69"/>
      <c r="F29" s="198" t="s">
        <v>52</v>
      </c>
      <c r="G29" s="199">
        <v>15.2</v>
      </c>
      <c r="H29" s="199">
        <v>15.2</v>
      </c>
      <c r="I29" s="197">
        <v>15000</v>
      </c>
      <c r="J29" s="200">
        <v>15000</v>
      </c>
      <c r="K29" s="62" t="s">
        <v>189</v>
      </c>
      <c r="L29" s="61">
        <v>0</v>
      </c>
      <c r="M29" s="61">
        <v>0</v>
      </c>
      <c r="N29" s="60">
        <v>0</v>
      </c>
      <c r="O29" s="325"/>
      <c r="P29" s="68"/>
      <c r="Q29" s="55"/>
    </row>
    <row r="30" spans="1:17" s="61" customFormat="1" ht="58.5" customHeight="1" x14ac:dyDescent="0.25">
      <c r="A30" s="321"/>
      <c r="B30" s="321"/>
      <c r="C30" s="69"/>
      <c r="D30" s="69"/>
      <c r="E30" s="69"/>
      <c r="F30" s="201" t="s">
        <v>53</v>
      </c>
      <c r="G30" s="199">
        <v>0</v>
      </c>
      <c r="H30" s="199">
        <v>0</v>
      </c>
      <c r="I30" s="197">
        <v>0</v>
      </c>
      <c r="J30" s="200">
        <v>0</v>
      </c>
      <c r="K30" s="62" t="s">
        <v>190</v>
      </c>
      <c r="L30" s="61">
        <v>203</v>
      </c>
      <c r="M30" s="61">
        <v>300</v>
      </c>
      <c r="N30" s="66">
        <f>L30/M30*100</f>
        <v>67.666666666666657</v>
      </c>
      <c r="O30" s="325"/>
      <c r="P30" s="68"/>
      <c r="Q30" s="113"/>
    </row>
    <row r="31" spans="1:17" ht="18.75" customHeight="1" x14ac:dyDescent="0.25">
      <c r="A31" s="321"/>
      <c r="B31" s="321"/>
      <c r="C31" s="69"/>
      <c r="D31" s="69"/>
      <c r="E31" s="69"/>
      <c r="F31" s="59"/>
      <c r="G31" s="36"/>
      <c r="H31" s="36"/>
      <c r="I31" s="28"/>
      <c r="J31" s="26"/>
      <c r="K31" s="70" t="s">
        <v>49</v>
      </c>
      <c r="L31" s="70"/>
      <c r="M31" s="70"/>
      <c r="N31" s="66">
        <f>(N26+N27+N28+N29+N30)/5</f>
        <v>59.533333333333324</v>
      </c>
      <c r="O31" s="325"/>
      <c r="P31" s="68"/>
      <c r="Q31" s="112"/>
    </row>
    <row r="32" spans="1:17" s="61" customFormat="1" ht="50.25" customHeight="1" x14ac:dyDescent="0.25">
      <c r="A32" s="321">
        <v>3</v>
      </c>
      <c r="B32" s="349" t="s">
        <v>241</v>
      </c>
      <c r="C32" s="26">
        <v>2</v>
      </c>
      <c r="D32" s="26">
        <v>2</v>
      </c>
      <c r="E32" s="27">
        <f>D32/C32*100</f>
        <v>100</v>
      </c>
      <c r="F32" s="202" t="s">
        <v>6</v>
      </c>
      <c r="G32" s="203">
        <f>SUM(G33+G34+G35+G36)</f>
        <v>122107.23300000001</v>
      </c>
      <c r="H32" s="203">
        <f>SUM(H33+H34+H35+H36)</f>
        <v>122107.23300000001</v>
      </c>
      <c r="I32" s="28">
        <f>H32/G32*100</f>
        <v>100</v>
      </c>
      <c r="J32" s="27">
        <f>E32/I32*100</f>
        <v>100</v>
      </c>
      <c r="K32" s="204" t="s">
        <v>294</v>
      </c>
      <c r="L32" s="205">
        <v>0</v>
      </c>
      <c r="M32" s="205">
        <v>0</v>
      </c>
      <c r="N32" s="206">
        <v>100</v>
      </c>
      <c r="O32" s="329">
        <f>N41*J32/100</f>
        <v>77.777777777777771</v>
      </c>
      <c r="P32" s="118" t="s">
        <v>295</v>
      </c>
      <c r="Q32" s="55"/>
    </row>
    <row r="33" spans="1:17" s="61" customFormat="1" ht="69" customHeight="1" x14ac:dyDescent="0.25">
      <c r="A33" s="321"/>
      <c r="B33" s="350"/>
      <c r="C33" s="207" t="s">
        <v>304</v>
      </c>
      <c r="D33" s="208"/>
      <c r="E33" s="209"/>
      <c r="F33" s="210" t="s">
        <v>51</v>
      </c>
      <c r="G33" s="211">
        <v>113210.325</v>
      </c>
      <c r="H33" s="212">
        <v>113210.325</v>
      </c>
      <c r="I33" s="37">
        <f>H33/G33*100</f>
        <v>100</v>
      </c>
      <c r="J33" s="27"/>
      <c r="K33" s="204" t="s">
        <v>296</v>
      </c>
      <c r="L33" s="205">
        <v>59</v>
      </c>
      <c r="M33" s="205">
        <v>59</v>
      </c>
      <c r="N33" s="206">
        <f>M33/L33*100</f>
        <v>100</v>
      </c>
      <c r="O33" s="329"/>
      <c r="P33" s="118"/>
      <c r="Q33" s="55"/>
    </row>
    <row r="34" spans="1:17" s="61" customFormat="1" ht="67.5" customHeight="1" x14ac:dyDescent="0.25">
      <c r="A34" s="321"/>
      <c r="B34" s="350"/>
      <c r="C34" s="213"/>
      <c r="D34" s="214"/>
      <c r="E34" s="215"/>
      <c r="F34" s="210" t="s">
        <v>55</v>
      </c>
      <c r="G34" s="211">
        <v>2310.3679999999999</v>
      </c>
      <c r="H34" s="211">
        <v>2310.4479999999999</v>
      </c>
      <c r="I34" s="37">
        <f>H34/G34*100</f>
        <v>100.00346265183728</v>
      </c>
      <c r="J34" s="27"/>
      <c r="K34" s="109" t="s">
        <v>297</v>
      </c>
      <c r="L34" s="205">
        <v>0</v>
      </c>
      <c r="M34" s="205">
        <v>0</v>
      </c>
      <c r="N34" s="206">
        <v>100</v>
      </c>
      <c r="O34" s="329"/>
      <c r="P34" s="118"/>
      <c r="Q34" s="55"/>
    </row>
    <row r="35" spans="1:17" s="61" customFormat="1" ht="58.5" customHeight="1" x14ac:dyDescent="0.25">
      <c r="A35" s="321"/>
      <c r="B35" s="350"/>
      <c r="C35" s="213"/>
      <c r="D35" s="214"/>
      <c r="E35" s="215"/>
      <c r="F35" s="210" t="s">
        <v>52</v>
      </c>
      <c r="G35" s="57">
        <v>222.565</v>
      </c>
      <c r="H35" s="57">
        <v>222.48500000000001</v>
      </c>
      <c r="I35" s="37">
        <f>H35/G35*100</f>
        <v>99.964055444476912</v>
      </c>
      <c r="J35" s="27"/>
      <c r="K35" s="216" t="s">
        <v>298</v>
      </c>
      <c r="L35" s="205">
        <v>0</v>
      </c>
      <c r="M35" s="205">
        <v>0</v>
      </c>
      <c r="N35" s="206">
        <v>100</v>
      </c>
      <c r="O35" s="329"/>
      <c r="P35" s="118"/>
      <c r="Q35" s="55"/>
    </row>
    <row r="36" spans="1:17" s="61" customFormat="1" ht="41.25" customHeight="1" x14ac:dyDescent="0.25">
      <c r="A36" s="321"/>
      <c r="B36" s="350"/>
      <c r="C36" s="213"/>
      <c r="D36" s="214"/>
      <c r="E36" s="215"/>
      <c r="F36" s="210" t="s">
        <v>53</v>
      </c>
      <c r="G36" s="57">
        <v>6363.9750000000004</v>
      </c>
      <c r="H36" s="57">
        <v>6363.9750000000004</v>
      </c>
      <c r="I36" s="37">
        <f>H36/G36*100</f>
        <v>100</v>
      </c>
      <c r="J36" s="217"/>
      <c r="K36" s="216" t="s">
        <v>299</v>
      </c>
      <c r="L36" s="49">
        <v>1</v>
      </c>
      <c r="M36" s="49">
        <v>1</v>
      </c>
      <c r="N36" s="206">
        <f>M36/L36*100</f>
        <v>100</v>
      </c>
      <c r="O36" s="329"/>
      <c r="P36" s="118"/>
      <c r="Q36" s="55"/>
    </row>
    <row r="37" spans="1:17" s="61" customFormat="1" ht="75" customHeight="1" x14ac:dyDescent="0.25">
      <c r="A37" s="321"/>
      <c r="B37" s="350"/>
      <c r="C37" s="213"/>
      <c r="D37" s="214"/>
      <c r="E37" s="215"/>
      <c r="F37" s="217"/>
      <c r="G37" s="217"/>
      <c r="H37" s="217"/>
      <c r="I37" s="217"/>
      <c r="J37" s="217"/>
      <c r="K37" s="216" t="s">
        <v>300</v>
      </c>
      <c r="L37" s="49">
        <v>3.137</v>
      </c>
      <c r="M37" s="49">
        <v>3.137</v>
      </c>
      <c r="N37" s="206">
        <f>M37/L37*100</f>
        <v>100</v>
      </c>
      <c r="O37" s="329"/>
      <c r="P37" s="118"/>
      <c r="Q37" s="55"/>
    </row>
    <row r="38" spans="1:17" s="61" customFormat="1" ht="41.25" customHeight="1" x14ac:dyDescent="0.25">
      <c r="A38" s="321"/>
      <c r="B38" s="350"/>
      <c r="C38" s="213"/>
      <c r="D38" s="214"/>
      <c r="E38" s="215"/>
      <c r="F38" s="217"/>
      <c r="G38" s="217"/>
      <c r="H38" s="217"/>
      <c r="I38" s="217"/>
      <c r="J38" s="217"/>
      <c r="K38" s="109" t="s">
        <v>301</v>
      </c>
      <c r="L38" s="305">
        <v>0</v>
      </c>
      <c r="M38" s="305">
        <v>0</v>
      </c>
      <c r="N38" s="206">
        <v>100</v>
      </c>
      <c r="O38" s="329"/>
      <c r="P38" s="118"/>
      <c r="Q38" s="55"/>
    </row>
    <row r="39" spans="1:17" s="61" customFormat="1" ht="58.5" customHeight="1" x14ac:dyDescent="0.25">
      <c r="A39" s="321"/>
      <c r="B39" s="350"/>
      <c r="C39" s="213"/>
      <c r="D39" s="214"/>
      <c r="E39" s="215"/>
      <c r="F39" s="217"/>
      <c r="G39" s="217"/>
      <c r="H39" s="217"/>
      <c r="I39" s="217"/>
      <c r="J39" s="217"/>
      <c r="K39" s="216" t="s">
        <v>302</v>
      </c>
      <c r="L39" s="63" t="s">
        <v>204</v>
      </c>
      <c r="M39" s="63" t="s">
        <v>204</v>
      </c>
      <c r="N39" s="306" t="s">
        <v>204</v>
      </c>
      <c r="O39" s="329"/>
      <c r="P39" s="118"/>
      <c r="Q39" s="55"/>
    </row>
    <row r="40" spans="1:17" s="61" customFormat="1" ht="71.25" customHeight="1" x14ac:dyDescent="0.25">
      <c r="A40" s="321"/>
      <c r="B40" s="350"/>
      <c r="C40" s="213"/>
      <c r="D40" s="214"/>
      <c r="E40" s="215"/>
      <c r="F40" s="217"/>
      <c r="G40" s="217"/>
      <c r="H40" s="217"/>
      <c r="I40" s="217"/>
      <c r="J40" s="217"/>
      <c r="K40" s="216" t="s">
        <v>303</v>
      </c>
      <c r="L40" s="63" t="s">
        <v>204</v>
      </c>
      <c r="M40" s="63" t="s">
        <v>204</v>
      </c>
      <c r="N40" s="63" t="s">
        <v>204</v>
      </c>
      <c r="O40" s="329"/>
      <c r="P40" s="118"/>
      <c r="Q40" s="55"/>
    </row>
    <row r="41" spans="1:17" ht="24" customHeight="1" thickBot="1" x14ac:dyDescent="0.3">
      <c r="A41" s="321"/>
      <c r="B41" s="348"/>
      <c r="C41" s="218"/>
      <c r="D41" s="219"/>
      <c r="E41" s="220"/>
      <c r="F41" s="217"/>
      <c r="G41" s="217"/>
      <c r="H41" s="217"/>
      <c r="I41" s="217"/>
      <c r="J41" s="217"/>
      <c r="K41" s="221" t="s">
        <v>49</v>
      </c>
      <c r="L41" s="222"/>
      <c r="M41" s="222"/>
      <c r="N41" s="306">
        <f>(N32+N33+N34+N35+N36+N37+N38)/9</f>
        <v>77.777777777777771</v>
      </c>
      <c r="O41" s="329"/>
      <c r="P41" s="118"/>
      <c r="Q41" s="112"/>
    </row>
    <row r="42" spans="1:17" s="61" customFormat="1" ht="21.75" customHeight="1" x14ac:dyDescent="0.25">
      <c r="A42" s="321">
        <v>4</v>
      </c>
      <c r="B42" s="321" t="s">
        <v>237</v>
      </c>
      <c r="C42" s="26">
        <v>63</v>
      </c>
      <c r="D42" s="26">
        <v>61</v>
      </c>
      <c r="E42" s="223">
        <f>D42/C42*100</f>
        <v>96.825396825396822</v>
      </c>
      <c r="F42" s="202" t="s">
        <v>6</v>
      </c>
      <c r="G42" s="28">
        <f>G43+G44+G45+G46</f>
        <v>112.4</v>
      </c>
      <c r="H42" s="28">
        <f>H43+H44+H45+H46</f>
        <v>112.4</v>
      </c>
      <c r="I42" s="28">
        <f>H42/G42*100</f>
        <v>100</v>
      </c>
      <c r="J42" s="224">
        <f>E42/I42*100</f>
        <v>96.825396825396822</v>
      </c>
      <c r="K42" s="62" t="s">
        <v>150</v>
      </c>
      <c r="L42" s="62">
        <v>20659.8</v>
      </c>
      <c r="M42" s="62">
        <v>20659.8</v>
      </c>
      <c r="N42" s="225">
        <f t="shared" ref="N42:N66" si="1">M42/L42*100</f>
        <v>100</v>
      </c>
      <c r="O42" s="330">
        <f>(N67*J42)/100</f>
        <v>95.908881618805282</v>
      </c>
      <c r="P42" s="118" t="s">
        <v>205</v>
      </c>
      <c r="Q42" s="55"/>
    </row>
    <row r="43" spans="1:17" s="61" customFormat="1" ht="53.25" customHeight="1" x14ac:dyDescent="0.25">
      <c r="A43" s="321"/>
      <c r="B43" s="321"/>
      <c r="C43" s="226" t="s">
        <v>305</v>
      </c>
      <c r="D43" s="226"/>
      <c r="E43" s="226"/>
      <c r="F43" s="227" t="s">
        <v>51</v>
      </c>
      <c r="G43" s="212">
        <v>0</v>
      </c>
      <c r="H43" s="212">
        <v>0</v>
      </c>
      <c r="I43" s="28" t="e">
        <f>H43/G43*100</f>
        <v>#DIV/0!</v>
      </c>
      <c r="J43" s="26"/>
      <c r="K43" s="228" t="s">
        <v>157</v>
      </c>
      <c r="L43" s="62">
        <v>131</v>
      </c>
      <c r="M43" s="62">
        <v>100</v>
      </c>
      <c r="N43" s="225">
        <f t="shared" si="1"/>
        <v>76.335877862595424</v>
      </c>
      <c r="O43" s="330"/>
      <c r="P43" s="118"/>
      <c r="Q43" s="55"/>
    </row>
    <row r="44" spans="1:17" s="61" customFormat="1" ht="72" customHeight="1" x14ac:dyDescent="0.25">
      <c r="A44" s="321"/>
      <c r="B44" s="321"/>
      <c r="C44" s="226"/>
      <c r="D44" s="226"/>
      <c r="E44" s="226"/>
      <c r="F44" s="227" t="s">
        <v>50</v>
      </c>
      <c r="G44" s="212">
        <v>0</v>
      </c>
      <c r="H44" s="212">
        <v>0</v>
      </c>
      <c r="I44" s="28" t="e">
        <f>H44/G44*100</f>
        <v>#DIV/0!</v>
      </c>
      <c r="J44" s="26"/>
      <c r="K44" s="228" t="s">
        <v>151</v>
      </c>
      <c r="L44" s="62">
        <v>12</v>
      </c>
      <c r="M44" s="62">
        <v>12</v>
      </c>
      <c r="N44" s="225">
        <f t="shared" si="1"/>
        <v>100</v>
      </c>
      <c r="O44" s="330"/>
      <c r="P44" s="118"/>
      <c r="Q44" s="55"/>
    </row>
    <row r="45" spans="1:17" s="61" customFormat="1" ht="65.25" customHeight="1" x14ac:dyDescent="0.25">
      <c r="A45" s="321"/>
      <c r="B45" s="321"/>
      <c r="C45" s="226"/>
      <c r="D45" s="226"/>
      <c r="E45" s="226"/>
      <c r="F45" s="227" t="s">
        <v>52</v>
      </c>
      <c r="G45" s="212">
        <v>112.4</v>
      </c>
      <c r="H45" s="212">
        <v>112.4</v>
      </c>
      <c r="I45" s="28">
        <f>H45/G45*100</f>
        <v>100</v>
      </c>
      <c r="J45" s="39"/>
      <c r="K45" s="228" t="s">
        <v>158</v>
      </c>
      <c r="L45" s="62">
        <v>113000</v>
      </c>
      <c r="M45" s="62">
        <v>113000</v>
      </c>
      <c r="N45" s="225">
        <f t="shared" si="1"/>
        <v>100</v>
      </c>
      <c r="O45" s="330"/>
      <c r="P45" s="118"/>
      <c r="Q45" s="55"/>
    </row>
    <row r="46" spans="1:17" s="61" customFormat="1" ht="72" customHeight="1" x14ac:dyDescent="0.25">
      <c r="A46" s="321"/>
      <c r="B46" s="321"/>
      <c r="C46" s="226"/>
      <c r="D46" s="226"/>
      <c r="E46" s="226"/>
      <c r="F46" s="229" t="s">
        <v>102</v>
      </c>
      <c r="G46" s="212">
        <v>0</v>
      </c>
      <c r="H46" s="212">
        <v>0</v>
      </c>
      <c r="I46" s="28" t="e">
        <f>H46/G46*100</f>
        <v>#DIV/0!</v>
      </c>
      <c r="J46" s="26"/>
      <c r="K46" s="228" t="s">
        <v>159</v>
      </c>
      <c r="L46" s="62">
        <v>112085</v>
      </c>
      <c r="M46" s="62">
        <v>112085</v>
      </c>
      <c r="N46" s="225">
        <f t="shared" si="1"/>
        <v>100</v>
      </c>
      <c r="O46" s="330"/>
      <c r="P46" s="118"/>
      <c r="Q46" s="113"/>
    </row>
    <row r="47" spans="1:17" s="61" customFormat="1" ht="48.75" customHeight="1" x14ac:dyDescent="0.25">
      <c r="A47" s="321"/>
      <c r="B47" s="321"/>
      <c r="C47" s="226"/>
      <c r="D47" s="226"/>
      <c r="E47" s="226"/>
      <c r="F47" s="230"/>
      <c r="G47" s="230"/>
      <c r="H47" s="230"/>
      <c r="I47" s="230"/>
      <c r="J47" s="230"/>
      <c r="K47" s="228" t="s">
        <v>160</v>
      </c>
      <c r="L47" s="62">
        <v>1</v>
      </c>
      <c r="M47" s="62">
        <v>1</v>
      </c>
      <c r="N47" s="225">
        <f t="shared" si="1"/>
        <v>100</v>
      </c>
      <c r="O47" s="330"/>
      <c r="P47" s="118"/>
      <c r="Q47" s="113"/>
    </row>
    <row r="48" spans="1:17" s="61" customFormat="1" ht="48" customHeight="1" x14ac:dyDescent="0.25">
      <c r="A48" s="321"/>
      <c r="B48" s="321"/>
      <c r="C48" s="226"/>
      <c r="D48" s="226"/>
      <c r="E48" s="226"/>
      <c r="F48" s="230"/>
      <c r="G48" s="230"/>
      <c r="H48" s="230"/>
      <c r="I48" s="230"/>
      <c r="J48" s="230"/>
      <c r="K48" s="228" t="s">
        <v>161</v>
      </c>
      <c r="L48" s="62">
        <v>1</v>
      </c>
      <c r="M48" s="62">
        <v>1</v>
      </c>
      <c r="N48" s="225">
        <f t="shared" si="1"/>
        <v>100</v>
      </c>
      <c r="O48" s="330"/>
      <c r="P48" s="118"/>
      <c r="Q48" s="113"/>
    </row>
    <row r="49" spans="1:17" s="61" customFormat="1" ht="93" customHeight="1" x14ac:dyDescent="0.25">
      <c r="A49" s="321"/>
      <c r="B49" s="321"/>
      <c r="C49" s="226"/>
      <c r="D49" s="226"/>
      <c r="E49" s="226"/>
      <c r="F49" s="230"/>
      <c r="G49" s="230"/>
      <c r="H49" s="230"/>
      <c r="I49" s="230"/>
      <c r="J49" s="230"/>
      <c r="K49" s="228" t="s">
        <v>162</v>
      </c>
      <c r="L49" s="62">
        <v>1</v>
      </c>
      <c r="M49" s="62">
        <v>1</v>
      </c>
      <c r="N49" s="225">
        <f t="shared" si="1"/>
        <v>100</v>
      </c>
      <c r="O49" s="330"/>
      <c r="P49" s="118"/>
      <c r="Q49" s="113"/>
    </row>
    <row r="50" spans="1:17" s="61" customFormat="1" ht="29.25" customHeight="1" x14ac:dyDescent="0.25">
      <c r="A50" s="321"/>
      <c r="B50" s="321"/>
      <c r="C50" s="226"/>
      <c r="D50" s="226"/>
      <c r="E50" s="226"/>
      <c r="F50" s="230"/>
      <c r="G50" s="230"/>
      <c r="H50" s="230"/>
      <c r="I50" s="230"/>
      <c r="J50" s="230"/>
      <c r="K50" s="228" t="s">
        <v>163</v>
      </c>
      <c r="L50" s="62">
        <v>1</v>
      </c>
      <c r="M50" s="62">
        <v>1</v>
      </c>
      <c r="N50" s="225">
        <f t="shared" si="1"/>
        <v>100</v>
      </c>
      <c r="O50" s="330"/>
      <c r="P50" s="118"/>
      <c r="Q50" s="113"/>
    </row>
    <row r="51" spans="1:17" s="61" customFormat="1" ht="48.75" customHeight="1" x14ac:dyDescent="0.25">
      <c r="A51" s="321"/>
      <c r="B51" s="321"/>
      <c r="C51" s="226"/>
      <c r="D51" s="226"/>
      <c r="E51" s="226"/>
      <c r="F51" s="230"/>
      <c r="G51" s="230"/>
      <c r="H51" s="230"/>
      <c r="I51" s="230"/>
      <c r="J51" s="230"/>
      <c r="K51" s="228" t="s">
        <v>164</v>
      </c>
      <c r="L51" s="62">
        <v>1</v>
      </c>
      <c r="M51" s="62">
        <v>1</v>
      </c>
      <c r="N51" s="225">
        <f t="shared" si="1"/>
        <v>100</v>
      </c>
      <c r="O51" s="330"/>
      <c r="P51" s="118"/>
      <c r="Q51" s="113"/>
    </row>
    <row r="52" spans="1:17" s="61" customFormat="1" ht="49.5" customHeight="1" x14ac:dyDescent="0.25">
      <c r="A52" s="321"/>
      <c r="B52" s="321"/>
      <c r="C52" s="226"/>
      <c r="D52" s="226"/>
      <c r="E52" s="226"/>
      <c r="F52" s="230"/>
      <c r="G52" s="230"/>
      <c r="H52" s="230"/>
      <c r="I52" s="230"/>
      <c r="J52" s="230"/>
      <c r="K52" s="228" t="s">
        <v>165</v>
      </c>
      <c r="L52" s="62">
        <v>472320.1</v>
      </c>
      <c r="M52" s="62">
        <v>472320.1</v>
      </c>
      <c r="N52" s="225">
        <f t="shared" si="1"/>
        <v>100</v>
      </c>
      <c r="O52" s="330"/>
      <c r="P52" s="118"/>
      <c r="Q52" s="113"/>
    </row>
    <row r="53" spans="1:17" s="61" customFormat="1" ht="26.25" customHeight="1" x14ac:dyDescent="0.25">
      <c r="A53" s="321"/>
      <c r="B53" s="321"/>
      <c r="C53" s="226"/>
      <c r="D53" s="226"/>
      <c r="E53" s="226"/>
      <c r="F53" s="230"/>
      <c r="G53" s="230"/>
      <c r="H53" s="230"/>
      <c r="I53" s="230"/>
      <c r="J53" s="230"/>
      <c r="K53" s="228" t="s">
        <v>152</v>
      </c>
      <c r="L53" s="62">
        <v>70359</v>
      </c>
      <c r="M53" s="62">
        <v>70359</v>
      </c>
      <c r="N53" s="225">
        <f t="shared" si="1"/>
        <v>100</v>
      </c>
      <c r="O53" s="330"/>
      <c r="P53" s="118"/>
      <c r="Q53" s="113"/>
    </row>
    <row r="54" spans="1:17" s="61" customFormat="1" ht="26.25" customHeight="1" x14ac:dyDescent="0.25">
      <c r="A54" s="321"/>
      <c r="B54" s="321"/>
      <c r="C54" s="226"/>
      <c r="D54" s="226"/>
      <c r="E54" s="226"/>
      <c r="F54" s="230"/>
      <c r="G54" s="230"/>
      <c r="H54" s="230"/>
      <c r="I54" s="230"/>
      <c r="J54" s="230"/>
      <c r="K54" s="228" t="s">
        <v>166</v>
      </c>
      <c r="L54" s="62">
        <v>9752</v>
      </c>
      <c r="M54" s="62">
        <v>9752</v>
      </c>
      <c r="N54" s="225">
        <f t="shared" si="1"/>
        <v>100</v>
      </c>
      <c r="O54" s="330"/>
      <c r="P54" s="118"/>
      <c r="Q54" s="113"/>
    </row>
    <row r="55" spans="1:17" s="61" customFormat="1" ht="108" customHeight="1" x14ac:dyDescent="0.25">
      <c r="A55" s="321"/>
      <c r="B55" s="321"/>
      <c r="C55" s="226"/>
      <c r="D55" s="226"/>
      <c r="E55" s="226"/>
      <c r="F55" s="230"/>
      <c r="G55" s="230"/>
      <c r="H55" s="230"/>
      <c r="I55" s="230"/>
      <c r="J55" s="230"/>
      <c r="K55" s="228" t="s">
        <v>167</v>
      </c>
      <c r="L55" s="62">
        <v>1</v>
      </c>
      <c r="M55" s="62">
        <v>1</v>
      </c>
      <c r="N55" s="225">
        <f t="shared" si="1"/>
        <v>100</v>
      </c>
      <c r="O55" s="330"/>
      <c r="P55" s="118"/>
      <c r="Q55" s="113"/>
    </row>
    <row r="56" spans="1:17" s="61" customFormat="1" ht="49.5" customHeight="1" x14ac:dyDescent="0.25">
      <c r="A56" s="321"/>
      <c r="B56" s="321"/>
      <c r="C56" s="226"/>
      <c r="D56" s="226"/>
      <c r="E56" s="226"/>
      <c r="F56" s="230"/>
      <c r="G56" s="230"/>
      <c r="H56" s="230"/>
      <c r="I56" s="230"/>
      <c r="J56" s="230"/>
      <c r="K56" s="228" t="s">
        <v>168</v>
      </c>
      <c r="L56" s="62">
        <v>14</v>
      </c>
      <c r="M56" s="62">
        <v>14</v>
      </c>
      <c r="N56" s="225">
        <f t="shared" si="1"/>
        <v>100</v>
      </c>
      <c r="O56" s="330"/>
      <c r="P56" s="118"/>
      <c r="Q56" s="113"/>
    </row>
    <row r="57" spans="1:17" s="61" customFormat="1" ht="39" customHeight="1" x14ac:dyDescent="0.25">
      <c r="A57" s="321"/>
      <c r="B57" s="321"/>
      <c r="C57" s="226"/>
      <c r="D57" s="226"/>
      <c r="E57" s="226"/>
      <c r="F57" s="230"/>
      <c r="G57" s="230"/>
      <c r="H57" s="230"/>
      <c r="I57" s="230"/>
      <c r="J57" s="230"/>
      <c r="K57" s="228" t="s">
        <v>169</v>
      </c>
      <c r="L57" s="62">
        <v>10</v>
      </c>
      <c r="M57" s="62">
        <v>10</v>
      </c>
      <c r="N57" s="225">
        <f t="shared" si="1"/>
        <v>100</v>
      </c>
      <c r="O57" s="330"/>
      <c r="P57" s="118"/>
      <c r="Q57" s="113"/>
    </row>
    <row r="58" spans="1:17" s="61" customFormat="1" ht="51.75" customHeight="1" x14ac:dyDescent="0.25">
      <c r="A58" s="321"/>
      <c r="B58" s="321"/>
      <c r="C58" s="226"/>
      <c r="D58" s="226"/>
      <c r="E58" s="226"/>
      <c r="F58" s="230"/>
      <c r="G58" s="230"/>
      <c r="H58" s="230"/>
      <c r="I58" s="230"/>
      <c r="J58" s="230"/>
      <c r="K58" s="228" t="s">
        <v>153</v>
      </c>
      <c r="L58" s="62">
        <v>1</v>
      </c>
      <c r="M58" s="62">
        <v>1</v>
      </c>
      <c r="N58" s="225">
        <f t="shared" si="1"/>
        <v>100</v>
      </c>
      <c r="O58" s="330"/>
      <c r="P58" s="118"/>
      <c r="Q58" s="113"/>
    </row>
    <row r="59" spans="1:17" s="61" customFormat="1" ht="123.75" customHeight="1" x14ac:dyDescent="0.25">
      <c r="A59" s="321"/>
      <c r="B59" s="321"/>
      <c r="C59" s="226"/>
      <c r="D59" s="226"/>
      <c r="E59" s="226"/>
      <c r="F59" s="230"/>
      <c r="G59" s="230"/>
      <c r="H59" s="230"/>
      <c r="I59" s="230"/>
      <c r="J59" s="230"/>
      <c r="K59" s="228" t="s">
        <v>154</v>
      </c>
      <c r="L59" s="62">
        <v>4</v>
      </c>
      <c r="M59" s="62">
        <v>4</v>
      </c>
      <c r="N59" s="225">
        <f t="shared" si="1"/>
        <v>100</v>
      </c>
      <c r="O59" s="330"/>
      <c r="P59" s="118"/>
      <c r="Q59" s="113"/>
    </row>
    <row r="60" spans="1:17" s="61" customFormat="1" ht="146.25" customHeight="1" x14ac:dyDescent="0.25">
      <c r="A60" s="321"/>
      <c r="B60" s="321"/>
      <c r="C60" s="226"/>
      <c r="D60" s="226"/>
      <c r="E60" s="226"/>
      <c r="F60" s="230"/>
      <c r="G60" s="230"/>
      <c r="H60" s="230"/>
      <c r="I60" s="230"/>
      <c r="J60" s="230"/>
      <c r="K60" s="228" t="s">
        <v>170</v>
      </c>
      <c r="L60" s="62">
        <v>90</v>
      </c>
      <c r="M60" s="62">
        <v>90</v>
      </c>
      <c r="N60" s="225">
        <f t="shared" si="1"/>
        <v>100</v>
      </c>
      <c r="O60" s="330"/>
      <c r="P60" s="118"/>
      <c r="Q60" s="113"/>
    </row>
    <row r="61" spans="1:17" s="61" customFormat="1" ht="115.5" customHeight="1" x14ac:dyDescent="0.25">
      <c r="A61" s="321"/>
      <c r="B61" s="321"/>
      <c r="C61" s="226"/>
      <c r="D61" s="226"/>
      <c r="E61" s="226"/>
      <c r="F61" s="230"/>
      <c r="G61" s="230"/>
      <c r="H61" s="230"/>
      <c r="I61" s="230"/>
      <c r="J61" s="230"/>
      <c r="K61" s="228" t="s">
        <v>171</v>
      </c>
      <c r="L61" s="62">
        <v>3</v>
      </c>
      <c r="M61" s="62">
        <v>3</v>
      </c>
      <c r="N61" s="225">
        <f t="shared" si="1"/>
        <v>100</v>
      </c>
      <c r="O61" s="330"/>
      <c r="P61" s="118"/>
      <c r="Q61" s="113"/>
    </row>
    <row r="62" spans="1:17" s="61" customFormat="1" ht="127.5" customHeight="1" x14ac:dyDescent="0.25">
      <c r="A62" s="321"/>
      <c r="B62" s="321"/>
      <c r="C62" s="226"/>
      <c r="D62" s="226"/>
      <c r="E62" s="226"/>
      <c r="F62" s="230"/>
      <c r="G62" s="230"/>
      <c r="H62" s="230"/>
      <c r="I62" s="230"/>
      <c r="J62" s="230"/>
      <c r="K62" s="228" t="s">
        <v>172</v>
      </c>
      <c r="L62" s="205">
        <v>22</v>
      </c>
      <c r="M62" s="205">
        <v>22</v>
      </c>
      <c r="N62" s="225">
        <f t="shared" si="1"/>
        <v>100</v>
      </c>
      <c r="O62" s="330"/>
      <c r="P62" s="118"/>
      <c r="Q62" s="113"/>
    </row>
    <row r="63" spans="1:17" s="61" customFormat="1" ht="96" customHeight="1" x14ac:dyDescent="0.25">
      <c r="A63" s="321"/>
      <c r="B63" s="321"/>
      <c r="C63" s="226"/>
      <c r="D63" s="226"/>
      <c r="E63" s="226"/>
      <c r="F63" s="230"/>
      <c r="G63" s="230"/>
      <c r="H63" s="230"/>
      <c r="I63" s="230"/>
      <c r="J63" s="230"/>
      <c r="K63" s="228" t="s">
        <v>173</v>
      </c>
      <c r="L63" s="62">
        <v>100</v>
      </c>
      <c r="M63" s="62">
        <v>100</v>
      </c>
      <c r="N63" s="225">
        <f t="shared" si="1"/>
        <v>100</v>
      </c>
      <c r="O63" s="330"/>
      <c r="P63" s="118"/>
      <c r="Q63" s="113"/>
    </row>
    <row r="64" spans="1:17" s="61" customFormat="1" ht="102.75" customHeight="1" x14ac:dyDescent="0.25">
      <c r="A64" s="321"/>
      <c r="B64" s="321"/>
      <c r="C64" s="226"/>
      <c r="D64" s="226"/>
      <c r="E64" s="226"/>
      <c r="F64" s="230"/>
      <c r="G64" s="230"/>
      <c r="H64" s="230"/>
      <c r="I64" s="230"/>
      <c r="J64" s="230"/>
      <c r="K64" s="228" t="s">
        <v>174</v>
      </c>
      <c r="L64" s="62">
        <v>515</v>
      </c>
      <c r="M64" s="62">
        <v>515</v>
      </c>
      <c r="N64" s="225">
        <f t="shared" si="1"/>
        <v>100</v>
      </c>
      <c r="O64" s="330"/>
      <c r="P64" s="118"/>
      <c r="Q64" s="113"/>
    </row>
    <row r="65" spans="1:17" s="61" customFormat="1" ht="91.5" customHeight="1" x14ac:dyDescent="0.25">
      <c r="A65" s="321"/>
      <c r="B65" s="321"/>
      <c r="C65" s="226"/>
      <c r="D65" s="226"/>
      <c r="E65" s="226"/>
      <c r="F65" s="230"/>
      <c r="G65" s="230"/>
      <c r="H65" s="230"/>
      <c r="I65" s="230"/>
      <c r="J65" s="230"/>
      <c r="K65" s="228" t="s">
        <v>155</v>
      </c>
      <c r="L65" s="62">
        <v>21</v>
      </c>
      <c r="M65" s="62">
        <v>21</v>
      </c>
      <c r="N65" s="225">
        <f t="shared" si="1"/>
        <v>100</v>
      </c>
      <c r="O65" s="330"/>
      <c r="P65" s="118"/>
      <c r="Q65" s="113"/>
    </row>
    <row r="66" spans="1:17" s="61" customFormat="1" ht="158.25" customHeight="1" x14ac:dyDescent="0.25">
      <c r="A66" s="321"/>
      <c r="B66" s="321"/>
      <c r="C66" s="226"/>
      <c r="D66" s="226"/>
      <c r="E66" s="226"/>
      <c r="F66" s="230"/>
      <c r="G66" s="230"/>
      <c r="H66" s="230"/>
      <c r="I66" s="230"/>
      <c r="J66" s="230"/>
      <c r="K66" s="228" t="s">
        <v>175</v>
      </c>
      <c r="L66" s="62">
        <v>92</v>
      </c>
      <c r="M66" s="62">
        <v>92</v>
      </c>
      <c r="N66" s="225">
        <f t="shared" si="1"/>
        <v>100</v>
      </c>
      <c r="O66" s="330"/>
      <c r="P66" s="118"/>
      <c r="Q66" s="113"/>
    </row>
    <row r="67" spans="1:17" ht="27.75" customHeight="1" x14ac:dyDescent="0.25">
      <c r="A67" s="321"/>
      <c r="B67" s="321"/>
      <c r="C67" s="226"/>
      <c r="D67" s="226"/>
      <c r="E67" s="226"/>
      <c r="F67" s="230"/>
      <c r="G67" s="230"/>
      <c r="H67" s="230"/>
      <c r="I67" s="230"/>
      <c r="J67" s="230"/>
      <c r="K67" s="119" t="s">
        <v>49</v>
      </c>
      <c r="L67" s="119"/>
      <c r="M67" s="119"/>
      <c r="N67" s="120">
        <f>(N42+N43+N44+N45+N46+N47+N48+N49+N50+N51+N52+N53+N54+N55+N56+N57+N58+N59+N60+N61+N62+N63+N64+N65+N66)/25</f>
        <v>99.053435114503813</v>
      </c>
      <c r="O67" s="330"/>
      <c r="P67" s="118"/>
      <c r="Q67" s="112"/>
    </row>
    <row r="68" spans="1:17" s="61" customFormat="1" ht="47.25" x14ac:dyDescent="0.25">
      <c r="A68" s="321">
        <v>5</v>
      </c>
      <c r="B68" s="321" t="s">
        <v>275</v>
      </c>
      <c r="C68" s="65">
        <v>0</v>
      </c>
      <c r="D68" s="65">
        <v>0</v>
      </c>
      <c r="E68" s="65" t="e">
        <f>D68/C68*100</f>
        <v>#DIV/0!</v>
      </c>
      <c r="F68" s="59" t="s">
        <v>6</v>
      </c>
      <c r="G68" s="40">
        <v>0</v>
      </c>
      <c r="H68" s="41">
        <v>0</v>
      </c>
      <c r="I68" s="65">
        <v>0</v>
      </c>
      <c r="J68" s="65">
        <v>0</v>
      </c>
      <c r="K68" s="231" t="s">
        <v>144</v>
      </c>
      <c r="L68" s="62">
        <v>100</v>
      </c>
      <c r="M68" s="62">
        <v>100</v>
      </c>
      <c r="N68" s="181">
        <f>M68/L68*100</f>
        <v>100</v>
      </c>
      <c r="O68" s="325">
        <f>N78*J68/100</f>
        <v>0</v>
      </c>
      <c r="P68" s="68" t="s">
        <v>326</v>
      </c>
      <c r="Q68" s="55"/>
    </row>
    <row r="69" spans="1:17" s="61" customFormat="1" ht="49.5" customHeight="1" x14ac:dyDescent="0.25">
      <c r="A69" s="321"/>
      <c r="B69" s="321"/>
      <c r="C69" s="69" t="s">
        <v>324</v>
      </c>
      <c r="D69" s="69"/>
      <c r="E69" s="69"/>
      <c r="F69" s="38" t="s">
        <v>51</v>
      </c>
      <c r="G69" s="40">
        <v>0</v>
      </c>
      <c r="H69" s="41">
        <v>0</v>
      </c>
      <c r="I69" s="65" t="e">
        <f>H69/G69*100</f>
        <v>#DIV/0!</v>
      </c>
      <c r="J69" s="65"/>
      <c r="K69" s="231" t="s">
        <v>145</v>
      </c>
      <c r="L69" s="62">
        <v>100</v>
      </c>
      <c r="M69" s="62">
        <v>100</v>
      </c>
      <c r="N69" s="232">
        <f>M69/L69*100</f>
        <v>100</v>
      </c>
      <c r="O69" s="325"/>
      <c r="P69" s="68"/>
      <c r="Q69" s="55"/>
    </row>
    <row r="70" spans="1:17" s="61" customFormat="1" ht="52.5" customHeight="1" x14ac:dyDescent="0.25">
      <c r="A70" s="321"/>
      <c r="B70" s="321"/>
      <c r="C70" s="69"/>
      <c r="D70" s="69"/>
      <c r="E70" s="69"/>
      <c r="F70" s="38" t="s">
        <v>50</v>
      </c>
      <c r="G70" s="40">
        <v>0</v>
      </c>
      <c r="H70" s="40">
        <v>0</v>
      </c>
      <c r="I70" s="65" t="e">
        <f>H70/G70*100</f>
        <v>#DIV/0!</v>
      </c>
      <c r="J70" s="65"/>
      <c r="K70" s="231" t="s">
        <v>126</v>
      </c>
      <c r="L70" s="62">
        <v>100</v>
      </c>
      <c r="M70" s="62">
        <v>100</v>
      </c>
      <c r="N70" s="181">
        <f t="shared" ref="N70:N77" si="2">M70/L70*100</f>
        <v>100</v>
      </c>
      <c r="O70" s="325"/>
      <c r="P70" s="68"/>
      <c r="Q70" s="55"/>
    </row>
    <row r="71" spans="1:17" s="61" customFormat="1" ht="46.5" customHeight="1" x14ac:dyDescent="0.25">
      <c r="A71" s="321"/>
      <c r="B71" s="321"/>
      <c r="C71" s="69"/>
      <c r="D71" s="69"/>
      <c r="E71" s="69"/>
      <c r="F71" s="38" t="s">
        <v>52</v>
      </c>
      <c r="G71" s="40">
        <v>0</v>
      </c>
      <c r="H71" s="40">
        <v>0</v>
      </c>
      <c r="I71" s="65" t="e">
        <f>H71/G71*100</f>
        <v>#DIV/0!</v>
      </c>
      <c r="J71" s="37"/>
      <c r="K71" s="231" t="s">
        <v>127</v>
      </c>
      <c r="L71" s="62" t="s">
        <v>204</v>
      </c>
      <c r="M71" s="62" t="s">
        <v>204</v>
      </c>
      <c r="N71" s="232" t="s">
        <v>204</v>
      </c>
      <c r="O71" s="325"/>
      <c r="P71" s="68"/>
      <c r="Q71" s="55"/>
    </row>
    <row r="72" spans="1:17" s="61" customFormat="1" ht="39" customHeight="1" x14ac:dyDescent="0.25">
      <c r="A72" s="321"/>
      <c r="B72" s="321"/>
      <c r="C72" s="69"/>
      <c r="D72" s="69"/>
      <c r="E72" s="69"/>
      <c r="F72" s="59" t="s">
        <v>53</v>
      </c>
      <c r="G72" s="66">
        <v>0</v>
      </c>
      <c r="H72" s="66">
        <v>0</v>
      </c>
      <c r="I72" s="65" t="e">
        <f>H72/G72*100</f>
        <v>#DIV/0!</v>
      </c>
      <c r="J72" s="42"/>
      <c r="K72" s="231" t="s">
        <v>128</v>
      </c>
      <c r="L72" s="62">
        <v>24.9</v>
      </c>
      <c r="M72" s="62">
        <v>24.9</v>
      </c>
      <c r="N72" s="232">
        <f>L72/M72*100</f>
        <v>100</v>
      </c>
      <c r="O72" s="325"/>
      <c r="P72" s="68"/>
      <c r="Q72" s="113"/>
    </row>
    <row r="73" spans="1:17" ht="47.25" x14ac:dyDescent="0.25">
      <c r="A73" s="321"/>
      <c r="B73" s="321"/>
      <c r="C73" s="69"/>
      <c r="D73" s="69"/>
      <c r="E73" s="69"/>
      <c r="K73" s="231" t="s">
        <v>146</v>
      </c>
      <c r="L73" s="62">
        <v>100</v>
      </c>
      <c r="M73" s="62">
        <v>100</v>
      </c>
      <c r="N73" s="232">
        <f>L73/M73*100</f>
        <v>100</v>
      </c>
      <c r="O73" s="325"/>
      <c r="P73" s="68"/>
      <c r="Q73" s="112"/>
    </row>
    <row r="74" spans="1:17" ht="47.25" x14ac:dyDescent="0.25">
      <c r="A74" s="321"/>
      <c r="B74" s="321"/>
      <c r="C74" s="69"/>
      <c r="D74" s="69"/>
      <c r="E74" s="69"/>
      <c r="K74" s="231" t="s">
        <v>147</v>
      </c>
      <c r="L74" s="62">
        <v>100</v>
      </c>
      <c r="M74" s="62">
        <v>100</v>
      </c>
      <c r="N74" s="181">
        <f t="shared" si="2"/>
        <v>100</v>
      </c>
      <c r="O74" s="325"/>
      <c r="P74" s="68"/>
      <c r="Q74" s="112"/>
    </row>
    <row r="75" spans="1:17" ht="47.25" x14ac:dyDescent="0.25">
      <c r="A75" s="321"/>
      <c r="B75" s="321"/>
      <c r="C75" s="69"/>
      <c r="D75" s="69"/>
      <c r="E75" s="69"/>
      <c r="K75" s="231" t="s">
        <v>148</v>
      </c>
      <c r="L75" s="62">
        <v>100</v>
      </c>
      <c r="M75" s="62">
        <v>100</v>
      </c>
      <c r="N75" s="181">
        <f t="shared" si="2"/>
        <v>100</v>
      </c>
      <c r="O75" s="325"/>
      <c r="P75" s="68"/>
      <c r="Q75" s="112"/>
    </row>
    <row r="76" spans="1:17" ht="31.5" x14ac:dyDescent="0.25">
      <c r="A76" s="321"/>
      <c r="B76" s="321"/>
      <c r="C76" s="69"/>
      <c r="D76" s="69"/>
      <c r="E76" s="69"/>
      <c r="K76" s="231" t="s">
        <v>149</v>
      </c>
      <c r="L76" s="62">
        <v>100</v>
      </c>
      <c r="M76" s="62">
        <v>100</v>
      </c>
      <c r="N76" s="181">
        <f t="shared" si="2"/>
        <v>100</v>
      </c>
      <c r="O76" s="325"/>
      <c r="P76" s="68"/>
      <c r="Q76" s="112"/>
    </row>
    <row r="77" spans="1:17" ht="31.5" x14ac:dyDescent="0.25">
      <c r="A77" s="321"/>
      <c r="B77" s="321"/>
      <c r="C77" s="69"/>
      <c r="D77" s="69"/>
      <c r="E77" s="69"/>
      <c r="K77" s="233" t="s">
        <v>325</v>
      </c>
      <c r="L77" s="62">
        <v>100</v>
      </c>
      <c r="M77" s="62">
        <v>100</v>
      </c>
      <c r="N77" s="181">
        <f t="shared" si="2"/>
        <v>100</v>
      </c>
      <c r="O77" s="325"/>
      <c r="P77" s="68"/>
      <c r="Q77" s="112"/>
    </row>
    <row r="78" spans="1:17" ht="30" customHeight="1" x14ac:dyDescent="0.25">
      <c r="A78" s="321"/>
      <c r="B78" s="321"/>
      <c r="C78" s="69"/>
      <c r="D78" s="69"/>
      <c r="E78" s="69"/>
      <c r="K78" s="70" t="s">
        <v>49</v>
      </c>
      <c r="L78" s="70"/>
      <c r="M78" s="70"/>
      <c r="N78" s="43">
        <f>(N68+N69+N70+N72+N73+N74+N75++N76+N77)/10</f>
        <v>90</v>
      </c>
      <c r="O78" s="325"/>
      <c r="P78" s="68"/>
      <c r="Q78" s="112"/>
    </row>
    <row r="79" spans="1:17" s="61" customFormat="1" ht="36.75" customHeight="1" x14ac:dyDescent="0.25">
      <c r="A79" s="349">
        <v>6</v>
      </c>
      <c r="B79" s="349" t="s">
        <v>277</v>
      </c>
      <c r="C79" s="26">
        <v>14</v>
      </c>
      <c r="D79" s="26">
        <v>13</v>
      </c>
      <c r="E79" s="27">
        <f>D79/C79*100</f>
        <v>92.857142857142861</v>
      </c>
      <c r="F79" s="35" t="s">
        <v>6</v>
      </c>
      <c r="G79" s="234">
        <v>41889.4</v>
      </c>
      <c r="H79" s="28">
        <v>41889.4</v>
      </c>
      <c r="I79" s="28">
        <f>H79/G79*100</f>
        <v>100</v>
      </c>
      <c r="J79" s="44">
        <f>E79/I79*100%</f>
        <v>0.9285714285714286</v>
      </c>
      <c r="K79" s="172" t="s">
        <v>105</v>
      </c>
      <c r="L79" s="173">
        <v>80.099999999999994</v>
      </c>
      <c r="M79" s="173">
        <v>80.099999999999994</v>
      </c>
      <c r="N79" s="237">
        <f>M79/L79*100</f>
        <v>100</v>
      </c>
      <c r="O79" s="331">
        <f>N84*J79/100</f>
        <v>0.9285714285714286</v>
      </c>
      <c r="P79" s="68" t="s">
        <v>327</v>
      </c>
      <c r="Q79" s="55"/>
    </row>
    <row r="80" spans="1:17" s="61" customFormat="1" ht="34.5" customHeight="1" x14ac:dyDescent="0.25">
      <c r="A80" s="350"/>
      <c r="B80" s="350"/>
      <c r="C80" s="121" t="s">
        <v>242</v>
      </c>
      <c r="D80" s="122"/>
      <c r="E80" s="123"/>
      <c r="F80" s="38" t="s">
        <v>51</v>
      </c>
      <c r="G80" s="235">
        <v>15749.4</v>
      </c>
      <c r="H80" s="36">
        <v>15749.4</v>
      </c>
      <c r="I80" s="28">
        <f>H80/G80*100</f>
        <v>100</v>
      </c>
      <c r="J80" s="44">
        <v>0.93</v>
      </c>
      <c r="K80" s="172" t="s">
        <v>106</v>
      </c>
      <c r="L80" s="173">
        <v>12.5</v>
      </c>
      <c r="M80" s="173">
        <v>12.5</v>
      </c>
      <c r="N80" s="237">
        <f t="shared" ref="N80:N83" si="3">M80/L80*100</f>
        <v>100</v>
      </c>
      <c r="O80" s="331"/>
      <c r="P80" s="68"/>
      <c r="Q80" s="55"/>
    </row>
    <row r="81" spans="1:17" s="61" customFormat="1" ht="45" customHeight="1" x14ac:dyDescent="0.25">
      <c r="A81" s="350"/>
      <c r="B81" s="350"/>
      <c r="C81" s="124"/>
      <c r="D81" s="125"/>
      <c r="E81" s="126"/>
      <c r="F81" s="38" t="s">
        <v>50</v>
      </c>
      <c r="G81" s="235">
        <v>470.9</v>
      </c>
      <c r="H81" s="36">
        <v>470.9</v>
      </c>
      <c r="I81" s="28">
        <f>H81/G81*100</f>
        <v>100</v>
      </c>
      <c r="J81" s="47">
        <v>0.93</v>
      </c>
      <c r="K81" s="174" t="s">
        <v>107</v>
      </c>
      <c r="L81" s="173">
        <v>100</v>
      </c>
      <c r="M81" s="173">
        <v>100</v>
      </c>
      <c r="N81" s="237">
        <f t="shared" si="3"/>
        <v>100</v>
      </c>
      <c r="O81" s="331"/>
      <c r="P81" s="68"/>
      <c r="Q81" s="55"/>
    </row>
    <row r="82" spans="1:17" s="61" customFormat="1" ht="45" customHeight="1" x14ac:dyDescent="0.25">
      <c r="A82" s="350"/>
      <c r="B82" s="350"/>
      <c r="C82" s="124"/>
      <c r="D82" s="125"/>
      <c r="E82" s="126"/>
      <c r="F82" s="38" t="s">
        <v>52</v>
      </c>
      <c r="G82" s="235">
        <v>25669.1</v>
      </c>
      <c r="H82" s="36">
        <v>25669.1</v>
      </c>
      <c r="I82" s="28">
        <f>H82/G82*100</f>
        <v>100</v>
      </c>
      <c r="J82" s="47">
        <v>0.93</v>
      </c>
      <c r="K82" s="172" t="s">
        <v>108</v>
      </c>
      <c r="L82" s="175">
        <v>0</v>
      </c>
      <c r="M82" s="175">
        <v>0</v>
      </c>
      <c r="N82" s="237">
        <v>100</v>
      </c>
      <c r="O82" s="331"/>
      <c r="P82" s="68"/>
      <c r="Q82" s="55"/>
    </row>
    <row r="83" spans="1:17" s="61" customFormat="1" ht="45" customHeight="1" x14ac:dyDescent="0.25">
      <c r="A83" s="350"/>
      <c r="B83" s="350"/>
      <c r="C83" s="124"/>
      <c r="D83" s="125"/>
      <c r="E83" s="126"/>
      <c r="F83" s="59" t="s">
        <v>53</v>
      </c>
      <c r="G83" s="36"/>
      <c r="H83" s="36"/>
      <c r="I83" s="28"/>
      <c r="J83" s="26"/>
      <c r="K83" s="172" t="s">
        <v>109</v>
      </c>
      <c r="L83" s="175">
        <v>20</v>
      </c>
      <c r="M83" s="175">
        <v>20</v>
      </c>
      <c r="N83" s="181">
        <f t="shared" si="3"/>
        <v>100</v>
      </c>
      <c r="O83" s="331"/>
      <c r="P83" s="68"/>
      <c r="Q83" s="113"/>
    </row>
    <row r="84" spans="1:17" ht="29.25" customHeight="1" x14ac:dyDescent="0.25">
      <c r="A84" s="350"/>
      <c r="B84" s="350"/>
      <c r="C84" s="124"/>
      <c r="D84" s="125"/>
      <c r="E84" s="126"/>
      <c r="F84" s="71"/>
      <c r="G84" s="71"/>
      <c r="H84" s="71"/>
      <c r="I84" s="71"/>
      <c r="J84" s="71"/>
      <c r="K84" s="236" t="s">
        <v>49</v>
      </c>
      <c r="L84" s="236"/>
      <c r="M84" s="236"/>
      <c r="N84" s="102">
        <v>100</v>
      </c>
      <c r="O84" s="331"/>
      <c r="P84" s="68"/>
      <c r="Q84" s="112"/>
    </row>
    <row r="85" spans="1:17" ht="29.25" customHeight="1" x14ac:dyDescent="0.25">
      <c r="A85" s="348"/>
      <c r="B85" s="348"/>
      <c r="C85" s="127"/>
      <c r="D85" s="128"/>
      <c r="E85" s="129"/>
      <c r="K85" s="63" t="s">
        <v>49</v>
      </c>
      <c r="L85" s="63"/>
      <c r="M85" s="63"/>
      <c r="N85" s="46"/>
      <c r="O85" s="332"/>
      <c r="P85" s="61"/>
      <c r="Q85" s="112"/>
    </row>
    <row r="86" spans="1:17" s="61" customFormat="1" ht="47.25" customHeight="1" x14ac:dyDescent="0.25">
      <c r="A86" s="321">
        <v>7</v>
      </c>
      <c r="B86" s="321" t="s">
        <v>276</v>
      </c>
      <c r="C86" s="26">
        <v>17</v>
      </c>
      <c r="D86" s="26">
        <v>16</v>
      </c>
      <c r="E86" s="32">
        <f>D86/C86*100</f>
        <v>94.117647058823522</v>
      </c>
      <c r="F86" s="35" t="s">
        <v>6</v>
      </c>
      <c r="G86" s="26">
        <v>64.099999999999994</v>
      </c>
      <c r="H86" s="26">
        <v>64.099999999999994</v>
      </c>
      <c r="I86" s="44">
        <f>H86/G86*100%</f>
        <v>1</v>
      </c>
      <c r="J86" s="45">
        <f>E86/I86*100%</f>
        <v>94.117647058823522</v>
      </c>
      <c r="K86" s="109" t="s">
        <v>184</v>
      </c>
      <c r="L86" s="61">
        <v>46.3</v>
      </c>
      <c r="M86" s="61">
        <v>52.4</v>
      </c>
      <c r="N86" s="237">
        <f>M86/L86*100</f>
        <v>113.17494600431965</v>
      </c>
      <c r="O86" s="333">
        <f>N91*J86/100</f>
        <v>100.31762164909159</v>
      </c>
      <c r="P86" s="68" t="s">
        <v>329</v>
      </c>
      <c r="Q86" s="55"/>
    </row>
    <row r="87" spans="1:17" s="61" customFormat="1" ht="66.75" customHeight="1" x14ac:dyDescent="0.25">
      <c r="A87" s="321"/>
      <c r="B87" s="321"/>
      <c r="C87" s="69" t="s">
        <v>328</v>
      </c>
      <c r="D87" s="69"/>
      <c r="E87" s="69"/>
      <c r="F87" s="38" t="s">
        <v>51</v>
      </c>
      <c r="G87" s="36">
        <v>0</v>
      </c>
      <c r="H87" s="36">
        <v>0</v>
      </c>
      <c r="I87" s="28" t="e">
        <f t="shared" ref="I87:I90" si="4">H87/G87*100</f>
        <v>#DIV/0!</v>
      </c>
      <c r="J87" s="26"/>
      <c r="K87" s="109" t="s">
        <v>79</v>
      </c>
      <c r="L87" s="61">
        <v>100</v>
      </c>
      <c r="M87" s="61">
        <v>100</v>
      </c>
      <c r="N87" s="181">
        <f t="shared" ref="N87" si="5">M87/L87*100</f>
        <v>100</v>
      </c>
      <c r="O87" s="333"/>
      <c r="P87" s="68"/>
      <c r="Q87" s="55"/>
    </row>
    <row r="88" spans="1:17" s="61" customFormat="1" ht="85.5" customHeight="1" x14ac:dyDescent="0.25">
      <c r="A88" s="321"/>
      <c r="B88" s="321"/>
      <c r="C88" s="69"/>
      <c r="D88" s="69"/>
      <c r="E88" s="69"/>
      <c r="F88" s="38" t="s">
        <v>50</v>
      </c>
      <c r="G88" s="36">
        <v>0</v>
      </c>
      <c r="H88" s="36">
        <v>0</v>
      </c>
      <c r="I88" s="28" t="e">
        <f t="shared" si="4"/>
        <v>#DIV/0!</v>
      </c>
      <c r="J88" s="26"/>
      <c r="K88" s="62"/>
      <c r="L88" s="62"/>
      <c r="M88" s="62"/>
      <c r="N88" s="66"/>
      <c r="O88" s="333"/>
      <c r="P88" s="68"/>
      <c r="Q88" s="55"/>
    </row>
    <row r="89" spans="1:17" s="61" customFormat="1" ht="53.25" customHeight="1" x14ac:dyDescent="0.25">
      <c r="A89" s="321"/>
      <c r="B89" s="321"/>
      <c r="C89" s="69"/>
      <c r="D89" s="69"/>
      <c r="E89" s="69"/>
      <c r="F89" s="38" t="s">
        <v>52</v>
      </c>
      <c r="G89" s="60">
        <v>64.099999999999994</v>
      </c>
      <c r="H89" s="60">
        <v>64.099999999999994</v>
      </c>
      <c r="I89" s="44">
        <f>H89/G89*100%</f>
        <v>1</v>
      </c>
      <c r="J89" s="26"/>
      <c r="K89" s="62"/>
      <c r="L89" s="62"/>
      <c r="M89" s="62"/>
      <c r="N89" s="66"/>
      <c r="O89" s="333"/>
      <c r="P89" s="68"/>
      <c r="Q89" s="55"/>
    </row>
    <row r="90" spans="1:17" s="61" customFormat="1" ht="54" customHeight="1" x14ac:dyDescent="0.25">
      <c r="A90" s="321"/>
      <c r="B90" s="321"/>
      <c r="C90" s="69"/>
      <c r="D90" s="69"/>
      <c r="E90" s="69"/>
      <c r="F90" s="59" t="s">
        <v>53</v>
      </c>
      <c r="G90" s="36">
        <v>0</v>
      </c>
      <c r="H90" s="36">
        <v>0</v>
      </c>
      <c r="I90" s="28" t="e">
        <f t="shared" si="4"/>
        <v>#DIV/0!</v>
      </c>
      <c r="J90" s="26"/>
      <c r="K90" s="62"/>
      <c r="L90" s="62"/>
      <c r="M90" s="62"/>
      <c r="O90" s="333"/>
      <c r="P90" s="68"/>
      <c r="Q90" s="113"/>
    </row>
    <row r="91" spans="1:17" ht="20.25" customHeight="1" x14ac:dyDescent="0.25">
      <c r="A91" s="321"/>
      <c r="B91" s="321"/>
      <c r="C91" s="69"/>
      <c r="D91" s="69"/>
      <c r="E91" s="69"/>
      <c r="K91" s="70" t="s">
        <v>49</v>
      </c>
      <c r="L91" s="70"/>
      <c r="M91" s="70"/>
      <c r="N91" s="46">
        <f>(N86+N87)/2</f>
        <v>106.58747300215983</v>
      </c>
      <c r="O91" s="333"/>
      <c r="P91" s="68"/>
      <c r="Q91" s="112"/>
    </row>
    <row r="92" spans="1:17" s="61" customFormat="1" ht="51.75" customHeight="1" x14ac:dyDescent="0.25">
      <c r="A92" s="321">
        <v>8</v>
      </c>
      <c r="B92" s="321" t="s">
        <v>278</v>
      </c>
      <c r="C92" s="26">
        <v>21</v>
      </c>
      <c r="D92" s="26">
        <v>21</v>
      </c>
      <c r="E92" s="33">
        <f>D92/C92*100</f>
        <v>100</v>
      </c>
      <c r="F92" s="35" t="s">
        <v>6</v>
      </c>
      <c r="G92" s="62">
        <v>0</v>
      </c>
      <c r="H92" s="62">
        <v>0</v>
      </c>
      <c r="I92" s="28">
        <v>0</v>
      </c>
      <c r="J92" s="26">
        <v>100</v>
      </c>
      <c r="K92" s="62" t="s">
        <v>112</v>
      </c>
      <c r="L92" s="62">
        <v>80</v>
      </c>
      <c r="M92" s="62">
        <v>80</v>
      </c>
      <c r="N92" s="66">
        <f>M92/L92*100</f>
        <v>100</v>
      </c>
      <c r="O92" s="325">
        <f>N97*J92/100</f>
        <v>100</v>
      </c>
      <c r="P92" s="68" t="s">
        <v>243</v>
      </c>
      <c r="Q92" s="55"/>
    </row>
    <row r="93" spans="1:17" s="61" customFormat="1" ht="136.5" customHeight="1" x14ac:dyDescent="0.25">
      <c r="A93" s="321"/>
      <c r="B93" s="321"/>
      <c r="C93" s="69" t="s">
        <v>330</v>
      </c>
      <c r="D93" s="71"/>
      <c r="E93" s="71"/>
      <c r="F93" s="38" t="s">
        <v>51</v>
      </c>
      <c r="G93" s="62">
        <v>0</v>
      </c>
      <c r="H93" s="62">
        <v>0</v>
      </c>
      <c r="I93" s="28">
        <v>0</v>
      </c>
      <c r="J93" s="26">
        <v>0</v>
      </c>
      <c r="K93" s="71"/>
      <c r="L93" s="71"/>
      <c r="M93" s="71"/>
      <c r="N93" s="71"/>
      <c r="O93" s="325"/>
      <c r="P93" s="68"/>
      <c r="Q93" s="55"/>
    </row>
    <row r="94" spans="1:17" s="61" customFormat="1" ht="106.5" customHeight="1" x14ac:dyDescent="0.25">
      <c r="A94" s="321"/>
      <c r="B94" s="321"/>
      <c r="C94" s="71"/>
      <c r="D94" s="71"/>
      <c r="E94" s="71"/>
      <c r="F94" s="38" t="s">
        <v>50</v>
      </c>
      <c r="G94" s="62">
        <v>0</v>
      </c>
      <c r="H94" s="62">
        <v>0</v>
      </c>
      <c r="I94" s="28"/>
      <c r="J94" s="26">
        <v>0</v>
      </c>
      <c r="K94" s="71"/>
      <c r="L94" s="71"/>
      <c r="M94" s="71"/>
      <c r="N94" s="71"/>
      <c r="O94" s="325"/>
      <c r="P94" s="68"/>
      <c r="Q94" s="55"/>
    </row>
    <row r="95" spans="1:17" s="61" customFormat="1" ht="129" customHeight="1" x14ac:dyDescent="0.25">
      <c r="A95" s="321"/>
      <c r="B95" s="321"/>
      <c r="C95" s="71"/>
      <c r="D95" s="71"/>
      <c r="E95" s="71"/>
      <c r="F95" s="38" t="s">
        <v>52</v>
      </c>
      <c r="G95" s="62">
        <v>2</v>
      </c>
      <c r="H95" s="62">
        <v>0</v>
      </c>
      <c r="I95" s="28">
        <f>-L370</f>
        <v>0</v>
      </c>
      <c r="J95" s="26">
        <v>0</v>
      </c>
      <c r="K95" s="71"/>
      <c r="L95" s="71"/>
      <c r="M95" s="71"/>
      <c r="N95" s="71"/>
      <c r="O95" s="325"/>
      <c r="P95" s="68"/>
      <c r="Q95" s="113"/>
    </row>
    <row r="96" spans="1:17" ht="84.75" customHeight="1" x14ac:dyDescent="0.25">
      <c r="A96" s="321"/>
      <c r="B96" s="321"/>
      <c r="C96" s="71"/>
      <c r="D96" s="71"/>
      <c r="E96" s="71"/>
      <c r="F96" s="59" t="s">
        <v>53</v>
      </c>
      <c r="G96" s="62">
        <v>0</v>
      </c>
      <c r="H96" s="62">
        <v>0</v>
      </c>
      <c r="I96" s="28">
        <v>0</v>
      </c>
      <c r="J96" s="26">
        <v>0</v>
      </c>
      <c r="K96" s="71"/>
      <c r="L96" s="71"/>
      <c r="M96" s="71"/>
      <c r="N96" s="71"/>
      <c r="O96" s="325"/>
      <c r="P96" s="68"/>
      <c r="Q96" s="112"/>
    </row>
    <row r="97" spans="1:17" s="61" customFormat="1" ht="130.5" customHeight="1" x14ac:dyDescent="0.25">
      <c r="A97" s="321"/>
      <c r="B97" s="321"/>
      <c r="C97" s="71"/>
      <c r="D97" s="71"/>
      <c r="E97" s="71"/>
      <c r="F97" s="62"/>
      <c r="G97" s="62"/>
      <c r="H97" s="62"/>
      <c r="I97" s="62"/>
      <c r="J97" s="62"/>
      <c r="K97" s="70" t="s">
        <v>49</v>
      </c>
      <c r="L97" s="70"/>
      <c r="M97" s="70"/>
      <c r="N97" s="66">
        <f>N92</f>
        <v>100</v>
      </c>
      <c r="O97" s="325"/>
      <c r="P97" s="68"/>
      <c r="Q97" s="55"/>
    </row>
    <row r="98" spans="1:17" s="61" customFormat="1" ht="41.25" customHeight="1" x14ac:dyDescent="0.25">
      <c r="A98" s="321">
        <v>9</v>
      </c>
      <c r="B98" s="321" t="s">
        <v>236</v>
      </c>
      <c r="C98" s="130">
        <v>35</v>
      </c>
      <c r="D98" s="130">
        <v>35</v>
      </c>
      <c r="E98" s="130">
        <v>100</v>
      </c>
      <c r="F98" s="202"/>
      <c r="G98" s="238">
        <v>85032.9</v>
      </c>
      <c r="H98" s="238">
        <v>85032.9</v>
      </c>
      <c r="I98" s="105">
        <f>H98/G98*100</f>
        <v>100</v>
      </c>
      <c r="J98" s="239">
        <f>E98/I98*100</f>
        <v>100</v>
      </c>
      <c r="K98" s="176" t="s">
        <v>56</v>
      </c>
      <c r="L98" s="107">
        <v>99.6</v>
      </c>
      <c r="M98" s="107">
        <v>100</v>
      </c>
      <c r="N98" s="268">
        <f>M98/L98*100</f>
        <v>100.40160642570282</v>
      </c>
      <c r="O98" s="329">
        <f>N109*J98/100</f>
        <v>97.487496454218359</v>
      </c>
      <c r="P98" s="118" t="s">
        <v>228</v>
      </c>
      <c r="Q98" s="55"/>
    </row>
    <row r="99" spans="1:17" s="61" customFormat="1" ht="69.75" customHeight="1" x14ac:dyDescent="0.25">
      <c r="A99" s="321"/>
      <c r="B99" s="321"/>
      <c r="C99" s="131" t="s">
        <v>306</v>
      </c>
      <c r="D99" s="131"/>
      <c r="E99" s="131"/>
      <c r="F99" s="227" t="s">
        <v>51</v>
      </c>
      <c r="G99" s="238">
        <v>4464.3999999999996</v>
      </c>
      <c r="H99" s="238">
        <v>4464.3999999999996</v>
      </c>
      <c r="I99" s="105">
        <f>H99/G99*100</f>
        <v>100</v>
      </c>
      <c r="J99" s="240">
        <f>E99/I99*100</f>
        <v>0</v>
      </c>
      <c r="K99" s="176" t="s">
        <v>57</v>
      </c>
      <c r="L99" s="107">
        <v>100</v>
      </c>
      <c r="M99" s="107">
        <v>100</v>
      </c>
      <c r="N99" s="268">
        <f t="shared" ref="N99:N106" si="6">M99/L99*100</f>
        <v>100</v>
      </c>
      <c r="O99" s="329"/>
      <c r="P99" s="118"/>
      <c r="Q99" s="55"/>
    </row>
    <row r="100" spans="1:17" s="61" customFormat="1" ht="80.25" customHeight="1" x14ac:dyDescent="0.25">
      <c r="A100" s="321"/>
      <c r="B100" s="321"/>
      <c r="C100" s="131"/>
      <c r="D100" s="131"/>
      <c r="E100" s="131"/>
      <c r="F100" s="227" t="s">
        <v>50</v>
      </c>
      <c r="G100" s="238">
        <v>57251.5</v>
      </c>
      <c r="H100" s="238">
        <v>57251.5</v>
      </c>
      <c r="I100" s="105">
        <f>H100/G100*100</f>
        <v>100</v>
      </c>
      <c r="J100" s="240">
        <f>E100/I100*100</f>
        <v>0</v>
      </c>
      <c r="K100" s="176" t="s">
        <v>58</v>
      </c>
      <c r="L100" s="107">
        <v>100</v>
      </c>
      <c r="M100" s="107">
        <v>100</v>
      </c>
      <c r="N100" s="268">
        <f t="shared" si="6"/>
        <v>100</v>
      </c>
      <c r="O100" s="329"/>
      <c r="P100" s="118"/>
      <c r="Q100" s="55"/>
    </row>
    <row r="101" spans="1:17" s="61" customFormat="1" ht="84" customHeight="1" x14ac:dyDescent="0.25">
      <c r="A101" s="321"/>
      <c r="B101" s="321"/>
      <c r="C101" s="131"/>
      <c r="D101" s="131"/>
      <c r="E101" s="131"/>
      <c r="F101" s="227" t="s">
        <v>52</v>
      </c>
      <c r="G101" s="238">
        <v>23317</v>
      </c>
      <c r="H101" s="238">
        <v>23317</v>
      </c>
      <c r="I101" s="105">
        <f>H101/G101*100</f>
        <v>100</v>
      </c>
      <c r="J101" s="240">
        <f>E101/I101*100</f>
        <v>0</v>
      </c>
      <c r="K101" s="176" t="s">
        <v>59</v>
      </c>
      <c r="L101" s="107">
        <v>100</v>
      </c>
      <c r="M101" s="107">
        <v>100</v>
      </c>
      <c r="N101" s="268">
        <f t="shared" si="6"/>
        <v>100</v>
      </c>
      <c r="O101" s="329"/>
      <c r="P101" s="118"/>
      <c r="Q101" s="55"/>
    </row>
    <row r="102" spans="1:17" s="61" customFormat="1" ht="60" customHeight="1" x14ac:dyDescent="0.25">
      <c r="A102" s="321"/>
      <c r="B102" s="321"/>
      <c r="C102" s="131"/>
      <c r="D102" s="131"/>
      <c r="E102" s="131"/>
      <c r="F102" s="229" t="s">
        <v>53</v>
      </c>
      <c r="G102" s="238"/>
      <c r="H102" s="238"/>
      <c r="I102" s="105" t="e">
        <f>H102/G102*100</f>
        <v>#DIV/0!</v>
      </c>
      <c r="J102" s="240" t="e">
        <f>E102/I102*100</f>
        <v>#DIV/0!</v>
      </c>
      <c r="K102" s="176" t="s">
        <v>60</v>
      </c>
      <c r="L102" s="107">
        <v>80.7</v>
      </c>
      <c r="M102" s="107">
        <v>60.1</v>
      </c>
      <c r="N102" s="268">
        <f t="shared" si="6"/>
        <v>74.473358116480796</v>
      </c>
      <c r="O102" s="329"/>
      <c r="P102" s="118"/>
      <c r="Q102" s="113"/>
    </row>
    <row r="103" spans="1:17" ht="32.25" customHeight="1" x14ac:dyDescent="0.25">
      <c r="A103" s="321"/>
      <c r="B103" s="321"/>
      <c r="C103" s="131"/>
      <c r="D103" s="131"/>
      <c r="E103" s="131"/>
      <c r="F103" s="217"/>
      <c r="G103" s="217"/>
      <c r="H103" s="217"/>
      <c r="I103" s="217"/>
      <c r="J103" s="217"/>
      <c r="K103" s="176" t="s">
        <v>61</v>
      </c>
      <c r="L103" s="107">
        <v>81</v>
      </c>
      <c r="M103" s="107">
        <v>81</v>
      </c>
      <c r="N103" s="268">
        <f t="shared" si="6"/>
        <v>100</v>
      </c>
      <c r="O103" s="329"/>
      <c r="P103" s="118"/>
      <c r="Q103" s="112"/>
    </row>
    <row r="104" spans="1:17" ht="32.25" customHeight="1" x14ac:dyDescent="0.25">
      <c r="A104" s="321"/>
      <c r="B104" s="321"/>
      <c r="C104" s="131"/>
      <c r="D104" s="131"/>
      <c r="E104" s="131"/>
      <c r="F104" s="217"/>
      <c r="G104" s="217"/>
      <c r="H104" s="217"/>
      <c r="I104" s="217"/>
      <c r="J104" s="217"/>
      <c r="K104" s="176" t="s">
        <v>200</v>
      </c>
      <c r="L104" s="107">
        <v>82</v>
      </c>
      <c r="M104" s="107">
        <v>82</v>
      </c>
      <c r="N104" s="268">
        <f t="shared" si="6"/>
        <v>100</v>
      </c>
      <c r="O104" s="329"/>
      <c r="P104" s="118"/>
      <c r="Q104" s="112"/>
    </row>
    <row r="105" spans="1:17" ht="32.25" customHeight="1" x14ac:dyDescent="0.25">
      <c r="A105" s="321"/>
      <c r="B105" s="321"/>
      <c r="C105" s="131"/>
      <c r="D105" s="131"/>
      <c r="E105" s="131"/>
      <c r="F105" s="217"/>
      <c r="G105" s="217"/>
      <c r="H105" s="217"/>
      <c r="I105" s="217"/>
      <c r="J105" s="217"/>
      <c r="K105" s="176" t="s">
        <v>201</v>
      </c>
      <c r="L105" s="107">
        <v>100</v>
      </c>
      <c r="M105" s="107">
        <v>100</v>
      </c>
      <c r="N105" s="268">
        <f t="shared" si="6"/>
        <v>100</v>
      </c>
      <c r="O105" s="329"/>
      <c r="P105" s="118"/>
      <c r="Q105" s="112"/>
    </row>
    <row r="106" spans="1:17" ht="32.25" customHeight="1" x14ac:dyDescent="0.25">
      <c r="A106" s="321"/>
      <c r="B106" s="321"/>
      <c r="C106" s="131"/>
      <c r="D106" s="131"/>
      <c r="E106" s="131"/>
      <c r="F106" s="217"/>
      <c r="G106" s="217"/>
      <c r="H106" s="217"/>
      <c r="I106" s="217"/>
      <c r="J106" s="217"/>
      <c r="K106" s="176" t="s">
        <v>202</v>
      </c>
      <c r="L106" s="107">
        <v>40</v>
      </c>
      <c r="M106" s="107">
        <v>40</v>
      </c>
      <c r="N106" s="268">
        <f t="shared" si="6"/>
        <v>100</v>
      </c>
      <c r="O106" s="329"/>
      <c r="P106" s="118"/>
      <c r="Q106" s="112"/>
    </row>
    <row r="107" spans="1:17" ht="32.25" customHeight="1" x14ac:dyDescent="0.25">
      <c r="A107" s="321"/>
      <c r="B107" s="321"/>
      <c r="C107" s="131"/>
      <c r="D107" s="131"/>
      <c r="E107" s="131"/>
      <c r="F107" s="217"/>
      <c r="G107" s="217"/>
      <c r="H107" s="217"/>
      <c r="I107" s="217"/>
      <c r="J107" s="217"/>
      <c r="K107" s="176" t="s">
        <v>203</v>
      </c>
      <c r="L107" s="107">
        <v>5</v>
      </c>
      <c r="M107" s="107">
        <v>5</v>
      </c>
      <c r="N107" s="268">
        <f>M107/L107*100</f>
        <v>100</v>
      </c>
      <c r="O107" s="329"/>
      <c r="P107" s="118"/>
      <c r="Q107" s="112"/>
    </row>
    <row r="108" spans="1:17" ht="32.25" customHeight="1" x14ac:dyDescent="0.25">
      <c r="A108" s="321"/>
      <c r="B108" s="321"/>
      <c r="C108" s="131"/>
      <c r="D108" s="131"/>
      <c r="E108" s="131"/>
      <c r="F108" s="217"/>
      <c r="G108" s="217"/>
      <c r="H108" s="217"/>
      <c r="I108" s="217"/>
      <c r="J108" s="217"/>
      <c r="K108" s="241" t="s">
        <v>244</v>
      </c>
      <c r="L108" s="307">
        <v>2</v>
      </c>
      <c r="M108" s="307">
        <v>2</v>
      </c>
      <c r="N108" s="307">
        <f>M108/L108*100</f>
        <v>100</v>
      </c>
      <c r="O108" s="329"/>
      <c r="P108" s="118"/>
      <c r="Q108" s="112"/>
    </row>
    <row r="109" spans="1:17" ht="26.25" customHeight="1" x14ac:dyDescent="0.25">
      <c r="A109" s="321"/>
      <c r="B109" s="321"/>
      <c r="C109" s="131"/>
      <c r="D109" s="131"/>
      <c r="E109" s="131"/>
      <c r="F109" s="217"/>
      <c r="G109" s="217"/>
      <c r="H109" s="217"/>
      <c r="I109" s="217"/>
      <c r="J109" s="217"/>
      <c r="K109" s="243" t="s">
        <v>49</v>
      </c>
      <c r="L109" s="243"/>
      <c r="M109" s="243"/>
      <c r="N109" s="132">
        <f>(N98+N99+N100+N101+N102+N103+N104+N105+N106+N107)/10</f>
        <v>97.487496454218359</v>
      </c>
      <c r="O109" s="329"/>
      <c r="P109" s="118"/>
      <c r="Q109" s="112"/>
    </row>
    <row r="110" spans="1:17" ht="38.25" customHeight="1" x14ac:dyDescent="0.25">
      <c r="A110" s="321">
        <v>10</v>
      </c>
      <c r="B110" s="321" t="s">
        <v>279</v>
      </c>
      <c r="C110" s="26">
        <v>33</v>
      </c>
      <c r="D110" s="26">
        <v>32</v>
      </c>
      <c r="E110" s="27">
        <f>D110/C110*100</f>
        <v>96.969696969696969</v>
      </c>
      <c r="F110" s="35" t="s">
        <v>6</v>
      </c>
      <c r="G110" s="178">
        <v>158.4</v>
      </c>
      <c r="H110" s="178">
        <v>158.4</v>
      </c>
      <c r="I110" s="133">
        <v>100</v>
      </c>
      <c r="J110" s="134">
        <v>96.969696969696969</v>
      </c>
      <c r="K110" s="65" t="s">
        <v>121</v>
      </c>
      <c r="L110" s="61">
        <v>2</v>
      </c>
      <c r="M110" s="61">
        <v>2</v>
      </c>
      <c r="N110" s="61">
        <f>M110/L110*100</f>
        <v>100</v>
      </c>
      <c r="O110" s="325">
        <f>N110*J110/100</f>
        <v>96.969696969696955</v>
      </c>
      <c r="P110" s="68" t="s">
        <v>245</v>
      </c>
      <c r="Q110" s="112"/>
    </row>
    <row r="111" spans="1:17" ht="41.25" customHeight="1" x14ac:dyDescent="0.25">
      <c r="A111" s="321"/>
      <c r="B111" s="321"/>
      <c r="C111" s="69" t="s">
        <v>265</v>
      </c>
      <c r="D111" s="69"/>
      <c r="E111" s="69"/>
      <c r="F111" s="38" t="s">
        <v>51</v>
      </c>
      <c r="G111" s="176"/>
      <c r="H111" s="176"/>
      <c r="I111" s="133"/>
      <c r="J111" s="26"/>
      <c r="K111" s="62" t="s">
        <v>122</v>
      </c>
      <c r="L111" s="62">
        <v>10</v>
      </c>
      <c r="M111" s="62">
        <v>10</v>
      </c>
      <c r="N111" s="61">
        <f>M111/L111*100</f>
        <v>100</v>
      </c>
      <c r="O111" s="325"/>
      <c r="P111" s="68"/>
      <c r="Q111" s="112"/>
    </row>
    <row r="112" spans="1:17" ht="71.25" customHeight="1" x14ac:dyDescent="0.25">
      <c r="A112" s="321"/>
      <c r="B112" s="321"/>
      <c r="C112" s="69"/>
      <c r="D112" s="69"/>
      <c r="E112" s="69"/>
      <c r="F112" s="38" t="s">
        <v>50</v>
      </c>
      <c r="G112" s="178">
        <v>88.7</v>
      </c>
      <c r="H112" s="178">
        <v>88.7</v>
      </c>
      <c r="I112" s="133"/>
      <c r="J112" s="26"/>
      <c r="N112" s="61"/>
      <c r="O112" s="325"/>
      <c r="P112" s="68"/>
      <c r="Q112" s="112"/>
    </row>
    <row r="113" spans="1:17" ht="71.25" customHeight="1" x14ac:dyDescent="0.25">
      <c r="A113" s="321"/>
      <c r="B113" s="321"/>
      <c r="C113" s="69"/>
      <c r="D113" s="69"/>
      <c r="E113" s="69"/>
      <c r="F113" s="38" t="s">
        <v>52</v>
      </c>
      <c r="G113" s="178">
        <v>69.7</v>
      </c>
      <c r="H113" s="178">
        <v>69.7</v>
      </c>
      <c r="I113" s="133"/>
      <c r="J113" s="26"/>
      <c r="N113" s="61"/>
      <c r="O113" s="325"/>
      <c r="P113" s="68"/>
      <c r="Q113" s="112"/>
    </row>
    <row r="114" spans="1:17" ht="36" customHeight="1" x14ac:dyDescent="0.25">
      <c r="A114" s="321"/>
      <c r="B114" s="321"/>
      <c r="C114" s="69"/>
      <c r="D114" s="69"/>
      <c r="E114" s="69"/>
      <c r="F114" s="59" t="s">
        <v>53</v>
      </c>
      <c r="H114" s="62">
        <v>0</v>
      </c>
      <c r="I114" s="28">
        <v>0</v>
      </c>
      <c r="J114" s="26"/>
      <c r="N114" s="61"/>
      <c r="O114" s="325"/>
      <c r="P114" s="68"/>
      <c r="Q114" s="112"/>
    </row>
    <row r="115" spans="1:17" ht="28.5" customHeight="1" x14ac:dyDescent="0.25">
      <c r="A115" s="321"/>
      <c r="B115" s="321"/>
      <c r="C115" s="69"/>
      <c r="D115" s="69"/>
      <c r="E115" s="69"/>
      <c r="F115" s="71"/>
      <c r="G115" s="71"/>
      <c r="H115" s="71"/>
      <c r="I115" s="71"/>
      <c r="J115" s="71"/>
      <c r="K115" s="70" t="s">
        <v>49</v>
      </c>
      <c r="L115" s="70"/>
      <c r="M115" s="70"/>
      <c r="N115" s="61">
        <f>(N110+N111)/2</f>
        <v>100</v>
      </c>
      <c r="O115" s="325"/>
      <c r="P115" s="68"/>
      <c r="Q115" s="112"/>
    </row>
    <row r="116" spans="1:17" s="61" customFormat="1" ht="63" customHeight="1" x14ac:dyDescent="0.25">
      <c r="A116" s="321">
        <v>11</v>
      </c>
      <c r="B116" s="321" t="s">
        <v>246</v>
      </c>
      <c r="C116" s="26">
        <v>19</v>
      </c>
      <c r="D116" s="26">
        <v>16</v>
      </c>
      <c r="E116" s="27">
        <f>D116/C116*100</f>
        <v>84.210526315789465</v>
      </c>
      <c r="F116" s="35" t="s">
        <v>6</v>
      </c>
      <c r="G116" s="104">
        <v>1550</v>
      </c>
      <c r="H116" s="104">
        <v>1550</v>
      </c>
      <c r="I116" s="105">
        <f>H116/G116*100</f>
        <v>100</v>
      </c>
      <c r="J116" s="244">
        <f>E116/I116*100</f>
        <v>84.210526315789465</v>
      </c>
      <c r="K116" s="62" t="s">
        <v>113</v>
      </c>
      <c r="L116" s="107">
        <v>85</v>
      </c>
      <c r="M116" s="107">
        <v>85</v>
      </c>
      <c r="N116" s="308">
        <v>100</v>
      </c>
      <c r="O116" s="325">
        <v>68</v>
      </c>
      <c r="P116" s="68" t="s">
        <v>332</v>
      </c>
      <c r="Q116" s="55"/>
    </row>
    <row r="117" spans="1:17" s="61" customFormat="1" ht="63.75" customHeight="1" x14ac:dyDescent="0.25">
      <c r="A117" s="321"/>
      <c r="B117" s="321"/>
      <c r="C117" s="69" t="s">
        <v>331</v>
      </c>
      <c r="D117" s="69"/>
      <c r="E117" s="69"/>
      <c r="F117" s="38" t="s">
        <v>51</v>
      </c>
      <c r="G117" s="104">
        <v>0</v>
      </c>
      <c r="H117" s="104">
        <v>0</v>
      </c>
      <c r="I117" s="105">
        <v>0</v>
      </c>
      <c r="J117" s="240">
        <v>0</v>
      </c>
      <c r="K117" s="62" t="s">
        <v>114</v>
      </c>
      <c r="L117" s="107">
        <v>18</v>
      </c>
      <c r="M117" s="107">
        <v>4</v>
      </c>
      <c r="N117" s="309">
        <f t="shared" ref="N117:N118" si="7">M117/L117*100</f>
        <v>22.222222222222221</v>
      </c>
      <c r="O117" s="325"/>
      <c r="P117" s="68"/>
      <c r="Q117" s="55"/>
    </row>
    <row r="118" spans="1:17" s="61" customFormat="1" ht="53.25" customHeight="1" x14ac:dyDescent="0.25">
      <c r="A118" s="321"/>
      <c r="B118" s="321"/>
      <c r="C118" s="69"/>
      <c r="D118" s="69"/>
      <c r="E118" s="69"/>
      <c r="F118" s="38" t="s">
        <v>50</v>
      </c>
      <c r="G118" s="104">
        <v>0</v>
      </c>
      <c r="H118" s="104">
        <v>0</v>
      </c>
      <c r="I118" s="105">
        <v>0</v>
      </c>
      <c r="J118" s="240">
        <v>0</v>
      </c>
      <c r="K118" s="62" t="s">
        <v>115</v>
      </c>
      <c r="L118" s="107">
        <v>26</v>
      </c>
      <c r="M118" s="107">
        <v>26</v>
      </c>
      <c r="N118" s="310">
        <f t="shared" si="7"/>
        <v>100</v>
      </c>
      <c r="O118" s="325"/>
      <c r="P118" s="68"/>
      <c r="Q118" s="55"/>
    </row>
    <row r="119" spans="1:17" s="61" customFormat="1" ht="57" customHeight="1" x14ac:dyDescent="0.25">
      <c r="A119" s="321"/>
      <c r="B119" s="321"/>
      <c r="C119" s="69"/>
      <c r="D119" s="69"/>
      <c r="E119" s="69"/>
      <c r="F119" s="38" t="s">
        <v>52</v>
      </c>
      <c r="G119" s="104">
        <v>1550</v>
      </c>
      <c r="H119" s="104">
        <v>1550</v>
      </c>
      <c r="I119" s="105">
        <f>H119/G119*100</f>
        <v>100</v>
      </c>
      <c r="J119" s="240"/>
      <c r="K119" s="62" t="s">
        <v>116</v>
      </c>
      <c r="L119" s="107">
        <v>5</v>
      </c>
      <c r="M119" s="107">
        <v>5</v>
      </c>
      <c r="N119" s="310">
        <f>M119/L119*100</f>
        <v>100</v>
      </c>
      <c r="O119" s="325"/>
      <c r="P119" s="68"/>
      <c r="Q119" s="113"/>
    </row>
    <row r="120" spans="1:17" s="61" customFormat="1" ht="90.75" customHeight="1" x14ac:dyDescent="0.25">
      <c r="A120" s="321"/>
      <c r="B120" s="321"/>
      <c r="C120" s="69"/>
      <c r="D120" s="69"/>
      <c r="E120" s="69"/>
      <c r="F120" s="62"/>
      <c r="G120" s="62"/>
      <c r="H120" s="62"/>
      <c r="I120" s="62"/>
      <c r="J120" s="62"/>
      <c r="K120" s="70" t="s">
        <v>49</v>
      </c>
      <c r="L120" s="70"/>
      <c r="M120" s="70"/>
      <c r="N120" s="66">
        <f>(N116+N117+N118+N119)/4</f>
        <v>80.555555555555557</v>
      </c>
      <c r="O120" s="325"/>
      <c r="P120" s="68"/>
      <c r="Q120" s="55"/>
    </row>
    <row r="121" spans="1:17" ht="54" customHeight="1" x14ac:dyDescent="0.25">
      <c r="A121" s="321">
        <v>12</v>
      </c>
      <c r="B121" s="321" t="s">
        <v>280</v>
      </c>
      <c r="C121" s="26">
        <v>26</v>
      </c>
      <c r="D121" s="26">
        <v>26</v>
      </c>
      <c r="E121" s="26">
        <v>100</v>
      </c>
      <c r="F121" s="35" t="s">
        <v>6</v>
      </c>
      <c r="G121" s="62">
        <v>0</v>
      </c>
      <c r="H121" s="62">
        <v>0</v>
      </c>
      <c r="I121" s="28">
        <v>100</v>
      </c>
      <c r="J121" s="26">
        <v>100</v>
      </c>
      <c r="K121" s="62" t="s">
        <v>123</v>
      </c>
      <c r="L121" s="61">
        <v>4</v>
      </c>
      <c r="M121" s="61">
        <v>4</v>
      </c>
      <c r="N121" s="64">
        <f>M121/L121*100%</f>
        <v>1</v>
      </c>
      <c r="O121" s="331">
        <f>N121*J121/100%</f>
        <v>100</v>
      </c>
      <c r="P121" s="68" t="s">
        <v>247</v>
      </c>
      <c r="Q121" s="112"/>
    </row>
    <row r="122" spans="1:17" ht="127.5" customHeight="1" x14ac:dyDescent="0.25">
      <c r="A122" s="321"/>
      <c r="B122" s="321"/>
      <c r="C122" s="69" t="s">
        <v>333</v>
      </c>
      <c r="D122" s="69"/>
      <c r="E122" s="69"/>
      <c r="F122" s="38" t="s">
        <v>51</v>
      </c>
      <c r="G122" s="62">
        <v>0</v>
      </c>
      <c r="H122" s="62">
        <v>0</v>
      </c>
      <c r="I122" s="28">
        <v>0</v>
      </c>
      <c r="J122" s="26">
        <v>0</v>
      </c>
      <c r="K122" s="71"/>
      <c r="L122" s="71"/>
      <c r="M122" s="71"/>
      <c r="N122" s="71"/>
      <c r="O122" s="331"/>
      <c r="P122" s="68"/>
      <c r="Q122" s="112"/>
    </row>
    <row r="123" spans="1:17" ht="130.5" customHeight="1" x14ac:dyDescent="0.25">
      <c r="A123" s="321"/>
      <c r="B123" s="321"/>
      <c r="C123" s="69"/>
      <c r="D123" s="69"/>
      <c r="E123" s="69"/>
      <c r="F123" s="38" t="s">
        <v>50</v>
      </c>
      <c r="G123" s="62">
        <v>0</v>
      </c>
      <c r="H123" s="62">
        <v>0</v>
      </c>
      <c r="I123" s="28">
        <v>0</v>
      </c>
      <c r="J123" s="26">
        <v>0</v>
      </c>
      <c r="K123" s="71"/>
      <c r="L123" s="71"/>
      <c r="M123" s="71"/>
      <c r="N123" s="71"/>
      <c r="O123" s="331"/>
      <c r="P123" s="68"/>
      <c r="Q123" s="112"/>
    </row>
    <row r="124" spans="1:17" ht="114.75" customHeight="1" x14ac:dyDescent="0.25">
      <c r="A124" s="321"/>
      <c r="B124" s="321"/>
      <c r="C124" s="69"/>
      <c r="D124" s="69"/>
      <c r="E124" s="69"/>
      <c r="F124" s="38" t="s">
        <v>52</v>
      </c>
      <c r="G124" s="62">
        <v>0</v>
      </c>
      <c r="H124" s="62">
        <v>0</v>
      </c>
      <c r="I124" s="28">
        <v>0</v>
      </c>
      <c r="J124" s="26">
        <v>0</v>
      </c>
      <c r="K124" s="71"/>
      <c r="L124" s="71"/>
      <c r="M124" s="71"/>
      <c r="N124" s="71"/>
      <c r="O124" s="331"/>
      <c r="P124" s="68"/>
      <c r="Q124" s="112"/>
    </row>
    <row r="125" spans="1:17" ht="119.25" customHeight="1" x14ac:dyDescent="0.25">
      <c r="A125" s="321"/>
      <c r="B125" s="321"/>
      <c r="C125" s="69"/>
      <c r="D125" s="69"/>
      <c r="E125" s="69"/>
      <c r="F125" s="59" t="s">
        <v>53</v>
      </c>
      <c r="G125" s="62">
        <v>0</v>
      </c>
      <c r="H125" s="62">
        <v>0</v>
      </c>
      <c r="I125" s="28">
        <v>100</v>
      </c>
      <c r="J125" s="26">
        <v>100</v>
      </c>
      <c r="K125" s="71"/>
      <c r="L125" s="71"/>
      <c r="M125" s="71"/>
      <c r="N125" s="71"/>
      <c r="O125" s="331"/>
      <c r="P125" s="68"/>
      <c r="Q125" s="112"/>
    </row>
    <row r="126" spans="1:17" ht="130.5" customHeight="1" x14ac:dyDescent="0.25">
      <c r="A126" s="321"/>
      <c r="B126" s="321"/>
      <c r="C126" s="69"/>
      <c r="D126" s="69"/>
      <c r="E126" s="69"/>
      <c r="F126" s="71"/>
      <c r="G126" s="71"/>
      <c r="H126" s="71"/>
      <c r="I126" s="71"/>
      <c r="J126" s="71"/>
      <c r="K126" s="70" t="s">
        <v>49</v>
      </c>
      <c r="L126" s="70"/>
      <c r="M126" s="70"/>
      <c r="N126" s="61">
        <v>100</v>
      </c>
      <c r="Q126" s="112"/>
    </row>
    <row r="127" spans="1:17" s="61" customFormat="1" ht="66.75" customHeight="1" x14ac:dyDescent="0.25">
      <c r="A127" s="321">
        <v>13</v>
      </c>
      <c r="B127" s="321" t="s">
        <v>281</v>
      </c>
      <c r="C127" s="135">
        <v>30</v>
      </c>
      <c r="D127" s="135">
        <v>29</v>
      </c>
      <c r="E127" s="136">
        <f>D127/C127*100</f>
        <v>96.666666666666671</v>
      </c>
      <c r="F127" s="245" t="s">
        <v>6</v>
      </c>
      <c r="G127" s="177">
        <v>0</v>
      </c>
      <c r="H127" s="177">
        <v>0</v>
      </c>
      <c r="I127" s="105">
        <v>0</v>
      </c>
      <c r="J127" s="240">
        <v>0</v>
      </c>
      <c r="K127" s="137" t="s">
        <v>117</v>
      </c>
      <c r="L127" s="107">
        <v>15</v>
      </c>
      <c r="M127" s="107">
        <v>13</v>
      </c>
      <c r="N127" s="309">
        <f>M127/L127*100</f>
        <v>86.666666666666671</v>
      </c>
      <c r="O127" s="323">
        <f>N132*J127/100</f>
        <v>0</v>
      </c>
      <c r="P127" s="142" t="s">
        <v>320</v>
      </c>
      <c r="Q127" s="55"/>
    </row>
    <row r="128" spans="1:17" s="61" customFormat="1" ht="159" customHeight="1" x14ac:dyDescent="0.25">
      <c r="A128" s="321"/>
      <c r="B128" s="321"/>
      <c r="C128" s="117" t="s">
        <v>321</v>
      </c>
      <c r="D128" s="145"/>
      <c r="E128" s="146"/>
      <c r="F128" s="246" t="s">
        <v>51</v>
      </c>
      <c r="G128" s="177">
        <v>0</v>
      </c>
      <c r="H128" s="177">
        <v>0</v>
      </c>
      <c r="I128" s="105">
        <v>0</v>
      </c>
      <c r="J128" s="240">
        <v>0</v>
      </c>
      <c r="K128" s="144"/>
      <c r="L128" s="144"/>
      <c r="M128" s="144"/>
      <c r="N128" s="144"/>
      <c r="O128" s="323"/>
      <c r="P128" s="142"/>
      <c r="Q128" s="55"/>
    </row>
    <row r="129" spans="1:17" s="61" customFormat="1" ht="118.5" customHeight="1" x14ac:dyDescent="0.25">
      <c r="A129" s="321"/>
      <c r="B129" s="321"/>
      <c r="C129" s="147"/>
      <c r="D129" s="148"/>
      <c r="E129" s="149"/>
      <c r="F129" s="246" t="s">
        <v>50</v>
      </c>
      <c r="G129" s="177">
        <v>0</v>
      </c>
      <c r="H129" s="177">
        <v>0</v>
      </c>
      <c r="I129" s="105">
        <v>0</v>
      </c>
      <c r="J129" s="240">
        <v>0</v>
      </c>
      <c r="K129" s="144"/>
      <c r="L129" s="144"/>
      <c r="M129" s="144"/>
      <c r="N129" s="144"/>
      <c r="O129" s="323"/>
      <c r="P129" s="142"/>
      <c r="Q129" s="55"/>
    </row>
    <row r="130" spans="1:17" s="61" customFormat="1" ht="68.25" customHeight="1" x14ac:dyDescent="0.25">
      <c r="A130" s="321"/>
      <c r="B130" s="321"/>
      <c r="C130" s="147"/>
      <c r="D130" s="148"/>
      <c r="E130" s="149"/>
      <c r="F130" s="246" t="s">
        <v>52</v>
      </c>
      <c r="G130" s="177">
        <v>0</v>
      </c>
      <c r="H130" s="177">
        <v>0</v>
      </c>
      <c r="I130" s="105"/>
      <c r="J130" s="240"/>
      <c r="K130" s="144"/>
      <c r="L130" s="144"/>
      <c r="M130" s="144"/>
      <c r="N130" s="144"/>
      <c r="O130" s="323"/>
      <c r="P130" s="142"/>
      <c r="Q130" s="113"/>
    </row>
    <row r="131" spans="1:17" ht="162.75" customHeight="1" x14ac:dyDescent="0.25">
      <c r="A131" s="321"/>
      <c r="B131" s="321"/>
      <c r="C131" s="147"/>
      <c r="D131" s="148"/>
      <c r="E131" s="149"/>
      <c r="F131" s="247" t="s">
        <v>53</v>
      </c>
      <c r="G131" s="177">
        <v>0</v>
      </c>
      <c r="H131" s="177">
        <v>0</v>
      </c>
      <c r="I131" s="105">
        <v>0</v>
      </c>
      <c r="J131" s="240">
        <v>0</v>
      </c>
      <c r="K131" s="144"/>
      <c r="L131" s="144"/>
      <c r="M131" s="144"/>
      <c r="N131" s="144"/>
      <c r="O131" s="323"/>
      <c r="P131" s="142"/>
      <c r="Q131" s="112"/>
    </row>
    <row r="132" spans="1:17" s="61" customFormat="1" ht="398.25" customHeight="1" thickBot="1" x14ac:dyDescent="0.3">
      <c r="A132" s="321"/>
      <c r="B132" s="321"/>
      <c r="C132" s="150"/>
      <c r="D132" s="151"/>
      <c r="E132" s="152"/>
      <c r="F132" s="248"/>
      <c r="G132" s="248"/>
      <c r="H132" s="248"/>
      <c r="I132" s="248"/>
      <c r="J132" s="248"/>
      <c r="K132" s="249" t="s">
        <v>49</v>
      </c>
      <c r="L132" s="194"/>
      <c r="M132" s="194"/>
      <c r="N132" s="311">
        <v>86.7</v>
      </c>
      <c r="O132" s="323"/>
      <c r="P132" s="142"/>
      <c r="Q132" s="55"/>
    </row>
    <row r="133" spans="1:17" s="61" customFormat="1" ht="35.25" customHeight="1" x14ac:dyDescent="0.25">
      <c r="A133" s="321">
        <v>14</v>
      </c>
      <c r="B133" s="321" t="s">
        <v>282</v>
      </c>
      <c r="C133" s="26">
        <v>8</v>
      </c>
      <c r="D133" s="26">
        <v>8</v>
      </c>
      <c r="E133" s="27">
        <f>D133/C133*100</f>
        <v>100</v>
      </c>
      <c r="F133" s="35" t="s">
        <v>6</v>
      </c>
      <c r="G133" s="62">
        <v>0</v>
      </c>
      <c r="H133" s="62">
        <v>0</v>
      </c>
      <c r="I133" s="44">
        <v>1</v>
      </c>
      <c r="J133" s="32">
        <v>100</v>
      </c>
      <c r="K133" s="179" t="s">
        <v>118</v>
      </c>
      <c r="L133" s="138">
        <v>1</v>
      </c>
      <c r="M133" s="138">
        <v>1</v>
      </c>
      <c r="N133" s="180">
        <f>M133/L133*100%</f>
        <v>1</v>
      </c>
      <c r="O133" s="333">
        <f>N140*J133/100</f>
        <v>1</v>
      </c>
      <c r="P133" s="142" t="s">
        <v>335</v>
      </c>
      <c r="Q133" s="55"/>
    </row>
    <row r="134" spans="1:17" s="61" customFormat="1" ht="54" customHeight="1" x14ac:dyDescent="0.25">
      <c r="A134" s="321"/>
      <c r="B134" s="321"/>
      <c r="C134" s="69" t="s">
        <v>334</v>
      </c>
      <c r="D134" s="69"/>
      <c r="E134" s="69"/>
      <c r="F134" s="38" t="s">
        <v>51</v>
      </c>
      <c r="G134" s="62">
        <v>0</v>
      </c>
      <c r="H134" s="62">
        <v>0</v>
      </c>
      <c r="I134" s="28">
        <v>0</v>
      </c>
      <c r="J134" s="26">
        <v>0</v>
      </c>
      <c r="K134" s="179" t="s">
        <v>103</v>
      </c>
      <c r="L134" s="138">
        <v>83</v>
      </c>
      <c r="M134" s="138">
        <v>83</v>
      </c>
      <c r="N134" s="180">
        <f t="shared" ref="N134:N139" si="8">M134/L134*100%</f>
        <v>1</v>
      </c>
      <c r="O134" s="333"/>
      <c r="P134" s="142"/>
      <c r="Q134" s="55"/>
    </row>
    <row r="135" spans="1:17" s="61" customFormat="1" ht="15.75" customHeight="1" x14ac:dyDescent="0.25">
      <c r="A135" s="321"/>
      <c r="B135" s="321"/>
      <c r="C135" s="69"/>
      <c r="D135" s="69"/>
      <c r="E135" s="69"/>
      <c r="F135" s="38" t="s">
        <v>50</v>
      </c>
      <c r="G135" s="62">
        <v>0</v>
      </c>
      <c r="H135" s="62">
        <v>0</v>
      </c>
      <c r="I135" s="28">
        <v>0</v>
      </c>
      <c r="J135" s="26">
        <v>0</v>
      </c>
      <c r="K135" s="179" t="s">
        <v>119</v>
      </c>
      <c r="L135" s="138">
        <v>12</v>
      </c>
      <c r="M135" s="138">
        <v>12</v>
      </c>
      <c r="N135" s="180">
        <f t="shared" si="8"/>
        <v>1</v>
      </c>
      <c r="O135" s="333"/>
      <c r="P135" s="142"/>
      <c r="Q135" s="55"/>
    </row>
    <row r="136" spans="1:17" s="61" customFormat="1" ht="15.75" customHeight="1" x14ac:dyDescent="0.25">
      <c r="A136" s="321"/>
      <c r="B136" s="321"/>
      <c r="C136" s="69"/>
      <c r="D136" s="69"/>
      <c r="E136" s="69"/>
      <c r="F136" s="38" t="s">
        <v>52</v>
      </c>
      <c r="G136" s="62">
        <v>0</v>
      </c>
      <c r="H136" s="62">
        <v>0</v>
      </c>
      <c r="I136" s="28">
        <v>0</v>
      </c>
      <c r="J136" s="26">
        <v>0</v>
      </c>
      <c r="K136" s="179" t="s">
        <v>156</v>
      </c>
      <c r="L136" s="138">
        <v>0.9</v>
      </c>
      <c r="M136" s="138">
        <v>0.9</v>
      </c>
      <c r="N136" s="180">
        <f t="shared" si="8"/>
        <v>1</v>
      </c>
      <c r="O136" s="333"/>
      <c r="P136" s="142"/>
      <c r="Q136" s="113"/>
    </row>
    <row r="137" spans="1:17" ht="52.5" customHeight="1" x14ac:dyDescent="0.25">
      <c r="A137" s="321"/>
      <c r="B137" s="321"/>
      <c r="C137" s="69"/>
      <c r="D137" s="69"/>
      <c r="E137" s="69"/>
      <c r="F137" s="59" t="s">
        <v>53</v>
      </c>
      <c r="G137" s="62">
        <v>0</v>
      </c>
      <c r="H137" s="62">
        <v>0</v>
      </c>
      <c r="I137" s="28">
        <v>0</v>
      </c>
      <c r="J137" s="26">
        <v>0</v>
      </c>
      <c r="K137" s="179" t="s">
        <v>91</v>
      </c>
      <c r="L137" s="139">
        <v>0</v>
      </c>
      <c r="M137" s="139">
        <v>0</v>
      </c>
      <c r="N137" s="180">
        <v>1</v>
      </c>
      <c r="O137" s="333"/>
      <c r="P137" s="142"/>
      <c r="Q137" s="112"/>
    </row>
    <row r="138" spans="1:17" s="61" customFormat="1" ht="34.5" customHeight="1" x14ac:dyDescent="0.25">
      <c r="A138" s="321"/>
      <c r="B138" s="321"/>
      <c r="C138" s="69"/>
      <c r="D138" s="69"/>
      <c r="E138" s="69"/>
      <c r="F138" s="71"/>
      <c r="G138" s="71"/>
      <c r="H138" s="71"/>
      <c r="I138" s="71"/>
      <c r="J138" s="71"/>
      <c r="K138" s="250" t="s">
        <v>120</v>
      </c>
      <c r="L138" s="140">
        <v>0</v>
      </c>
      <c r="M138" s="140">
        <v>0</v>
      </c>
      <c r="N138" s="180">
        <v>1</v>
      </c>
      <c r="O138" s="333"/>
      <c r="P138" s="142"/>
      <c r="Q138" s="55"/>
    </row>
    <row r="139" spans="1:17" ht="50.25" customHeight="1" x14ac:dyDescent="0.25">
      <c r="A139" s="321"/>
      <c r="B139" s="321"/>
      <c r="C139" s="69"/>
      <c r="D139" s="69"/>
      <c r="E139" s="69"/>
      <c r="F139" s="71"/>
      <c r="G139" s="71"/>
      <c r="H139" s="71"/>
      <c r="I139" s="71"/>
      <c r="J139" s="71"/>
      <c r="K139" s="179" t="s">
        <v>104</v>
      </c>
      <c r="L139" s="141">
        <v>87.6</v>
      </c>
      <c r="M139" s="141">
        <v>87.6</v>
      </c>
      <c r="N139" s="180">
        <f t="shared" si="8"/>
        <v>1</v>
      </c>
      <c r="O139" s="335"/>
      <c r="P139" s="142"/>
      <c r="Q139" s="112"/>
    </row>
    <row r="140" spans="1:17" ht="17.25" customHeight="1" x14ac:dyDescent="0.25">
      <c r="A140" s="321"/>
      <c r="B140" s="321"/>
      <c r="C140" s="69"/>
      <c r="D140" s="69"/>
      <c r="E140" s="69"/>
      <c r="F140" s="71"/>
      <c r="G140" s="71"/>
      <c r="H140" s="71"/>
      <c r="I140" s="71"/>
      <c r="J140" s="71"/>
      <c r="K140" s="63" t="s">
        <v>49</v>
      </c>
      <c r="L140" s="48"/>
      <c r="M140" s="48"/>
      <c r="N140" s="64">
        <f>(N133+N134+N135+N136+N137+N138+N139)/7</f>
        <v>1</v>
      </c>
      <c r="O140" s="327"/>
      <c r="P140" s="142"/>
      <c r="Q140" s="112"/>
    </row>
    <row r="141" spans="1:17" s="34" customFormat="1" ht="37.5" customHeight="1" x14ac:dyDescent="0.25">
      <c r="A141" s="351">
        <v>15</v>
      </c>
      <c r="B141" s="321" t="s">
        <v>283</v>
      </c>
      <c r="C141" s="251">
        <v>21</v>
      </c>
      <c r="D141" s="251">
        <v>16</v>
      </c>
      <c r="E141" s="252">
        <f>D141/C141*100</f>
        <v>76.19047619047619</v>
      </c>
      <c r="F141" s="251" t="s">
        <v>248</v>
      </c>
      <c r="G141" s="253">
        <f t="shared" ref="G141:H141" si="9">G142+G143+G144+G145</f>
        <v>104</v>
      </c>
      <c r="H141" s="253">
        <f t="shared" si="9"/>
        <v>104</v>
      </c>
      <c r="I141" s="253">
        <f>H141/G141*100</f>
        <v>100</v>
      </c>
      <c r="J141" s="252">
        <f>E141/I141*100</f>
        <v>76.19047619047619</v>
      </c>
      <c r="K141" s="107" t="s">
        <v>176</v>
      </c>
      <c r="L141" s="254">
        <v>116.4</v>
      </c>
      <c r="M141" s="254">
        <v>116.4</v>
      </c>
      <c r="N141" s="255">
        <f>M141/L141*100</f>
        <v>100</v>
      </c>
      <c r="O141" s="323">
        <v>80</v>
      </c>
      <c r="P141" s="142" t="s">
        <v>211</v>
      </c>
      <c r="Q141" s="143"/>
    </row>
    <row r="142" spans="1:17" ht="37.5" customHeight="1" x14ac:dyDescent="0.25">
      <c r="A142" s="351"/>
      <c r="B142" s="321"/>
      <c r="C142" s="144" t="s">
        <v>307</v>
      </c>
      <c r="D142" s="144"/>
      <c r="E142" s="144"/>
      <c r="F142" s="107" t="s">
        <v>249</v>
      </c>
      <c r="G142" s="256">
        <v>0</v>
      </c>
      <c r="H142" s="256">
        <v>0</v>
      </c>
      <c r="I142" s="256">
        <v>0</v>
      </c>
      <c r="J142" s="256">
        <v>0</v>
      </c>
      <c r="K142" s="107" t="s">
        <v>80</v>
      </c>
      <c r="L142" s="104">
        <v>122.6</v>
      </c>
      <c r="M142" s="104">
        <v>122.6</v>
      </c>
      <c r="N142" s="255">
        <f t="shared" ref="N142:N167" si="10">M142/L142*100</f>
        <v>100</v>
      </c>
      <c r="O142" s="323"/>
      <c r="P142" s="142"/>
      <c r="Q142" s="112"/>
    </row>
    <row r="143" spans="1:17" ht="37.5" customHeight="1" x14ac:dyDescent="0.25">
      <c r="A143" s="351"/>
      <c r="B143" s="321"/>
      <c r="C143" s="144"/>
      <c r="D143" s="144"/>
      <c r="E143" s="144"/>
      <c r="F143" s="107" t="s">
        <v>250</v>
      </c>
      <c r="G143" s="256">
        <v>104</v>
      </c>
      <c r="H143" s="256">
        <v>104</v>
      </c>
      <c r="I143" s="256">
        <f>H143/G143*100</f>
        <v>100</v>
      </c>
      <c r="J143" s="257">
        <f>E141/I143*100</f>
        <v>76.19047619047619</v>
      </c>
      <c r="K143" s="107" t="s">
        <v>177</v>
      </c>
      <c r="L143" s="104">
        <v>103.9</v>
      </c>
      <c r="M143" s="104">
        <v>103.9</v>
      </c>
      <c r="N143" s="255">
        <f t="shared" si="10"/>
        <v>100</v>
      </c>
      <c r="O143" s="323"/>
      <c r="P143" s="142"/>
      <c r="Q143" s="112"/>
    </row>
    <row r="144" spans="1:17" ht="37.5" customHeight="1" x14ac:dyDescent="0.25">
      <c r="A144" s="351"/>
      <c r="B144" s="321"/>
      <c r="C144" s="144"/>
      <c r="D144" s="144"/>
      <c r="E144" s="144"/>
      <c r="F144" s="107" t="s">
        <v>251</v>
      </c>
      <c r="G144" s="256">
        <v>0</v>
      </c>
      <c r="H144" s="256">
        <v>0</v>
      </c>
      <c r="I144" s="256">
        <v>0</v>
      </c>
      <c r="J144" s="256">
        <v>0</v>
      </c>
      <c r="K144" s="107" t="s">
        <v>81</v>
      </c>
      <c r="L144" s="104">
        <v>65.099999999999994</v>
      </c>
      <c r="M144" s="104">
        <v>65.099999999999994</v>
      </c>
      <c r="N144" s="255">
        <f t="shared" si="10"/>
        <v>100</v>
      </c>
      <c r="O144" s="323"/>
      <c r="P144" s="142"/>
      <c r="Q144" s="112"/>
    </row>
    <row r="145" spans="1:17" ht="37.5" customHeight="1" x14ac:dyDescent="0.25">
      <c r="A145" s="351"/>
      <c r="B145" s="321"/>
      <c r="C145" s="144"/>
      <c r="D145" s="144"/>
      <c r="E145" s="144"/>
      <c r="F145" s="107" t="s">
        <v>252</v>
      </c>
      <c r="G145" s="256">
        <v>0</v>
      </c>
      <c r="H145" s="256">
        <v>0</v>
      </c>
      <c r="I145" s="256">
        <v>0</v>
      </c>
      <c r="J145" s="256">
        <v>0</v>
      </c>
      <c r="K145" s="107" t="s">
        <v>82</v>
      </c>
      <c r="L145" s="104">
        <v>20.5</v>
      </c>
      <c r="M145" s="104">
        <v>20.5</v>
      </c>
      <c r="N145" s="255">
        <f t="shared" si="10"/>
        <v>100</v>
      </c>
      <c r="O145" s="323"/>
      <c r="P145" s="142"/>
      <c r="Q145" s="112"/>
    </row>
    <row r="146" spans="1:17" ht="51" customHeight="1" x14ac:dyDescent="0.25">
      <c r="A146" s="351"/>
      <c r="B146" s="321"/>
      <c r="C146" s="144"/>
      <c r="D146" s="144"/>
      <c r="E146" s="144"/>
      <c r="F146" s="144" t="s">
        <v>308</v>
      </c>
      <c r="G146" s="144"/>
      <c r="H146" s="144"/>
      <c r="I146" s="144"/>
      <c r="J146" s="144"/>
      <c r="K146" s="107" t="s">
        <v>178</v>
      </c>
      <c r="L146" s="104">
        <v>28911</v>
      </c>
      <c r="M146" s="104">
        <v>28911</v>
      </c>
      <c r="N146" s="255">
        <f t="shared" si="10"/>
        <v>100</v>
      </c>
      <c r="O146" s="323"/>
      <c r="P146" s="142"/>
      <c r="Q146" s="112"/>
    </row>
    <row r="147" spans="1:17" ht="22.5" customHeight="1" x14ac:dyDescent="0.25">
      <c r="A147" s="351"/>
      <c r="B147" s="321"/>
      <c r="C147" s="144"/>
      <c r="D147" s="144"/>
      <c r="E147" s="144"/>
      <c r="F147" s="144"/>
      <c r="G147" s="144"/>
      <c r="H147" s="144"/>
      <c r="I147" s="144"/>
      <c r="J147" s="144"/>
      <c r="K147" s="107" t="s">
        <v>206</v>
      </c>
      <c r="L147" s="104">
        <v>0</v>
      </c>
      <c r="M147" s="104">
        <v>0</v>
      </c>
      <c r="N147" s="255">
        <v>100</v>
      </c>
      <c r="O147" s="323"/>
      <c r="P147" s="142"/>
      <c r="Q147" s="112"/>
    </row>
    <row r="148" spans="1:17" ht="36" customHeight="1" x14ac:dyDescent="0.25">
      <c r="A148" s="351"/>
      <c r="B148" s="321"/>
      <c r="C148" s="144"/>
      <c r="D148" s="144"/>
      <c r="E148" s="144"/>
      <c r="F148" s="144"/>
      <c r="G148" s="144"/>
      <c r="H148" s="144"/>
      <c r="I148" s="144"/>
      <c r="J148" s="144"/>
      <c r="K148" s="107" t="s">
        <v>253</v>
      </c>
      <c r="L148" s="254">
        <v>48670</v>
      </c>
      <c r="M148" s="254">
        <v>48670</v>
      </c>
      <c r="N148" s="255">
        <f t="shared" si="10"/>
        <v>100</v>
      </c>
      <c r="O148" s="323"/>
      <c r="P148" s="142"/>
      <c r="Q148" s="112"/>
    </row>
    <row r="149" spans="1:17" ht="16.5" customHeight="1" x14ac:dyDescent="0.25">
      <c r="A149" s="351"/>
      <c r="B149" s="321"/>
      <c r="C149" s="144"/>
      <c r="D149" s="144"/>
      <c r="E149" s="144"/>
      <c r="F149" s="144"/>
      <c r="G149" s="144"/>
      <c r="H149" s="144"/>
      <c r="I149" s="144"/>
      <c r="J149" s="144"/>
      <c r="K149" s="107" t="s">
        <v>254</v>
      </c>
      <c r="L149" s="104">
        <v>109200</v>
      </c>
      <c r="M149" s="104">
        <v>109200</v>
      </c>
      <c r="N149" s="255">
        <f t="shared" si="10"/>
        <v>100</v>
      </c>
      <c r="O149" s="323"/>
      <c r="P149" s="142"/>
      <c r="Q149" s="112"/>
    </row>
    <row r="150" spans="1:17" ht="33.75" customHeight="1" x14ac:dyDescent="0.25">
      <c r="A150" s="351"/>
      <c r="B150" s="321"/>
      <c r="C150" s="144"/>
      <c r="D150" s="144"/>
      <c r="E150" s="144"/>
      <c r="F150" s="144"/>
      <c r="G150" s="144"/>
      <c r="H150" s="144"/>
      <c r="I150" s="144"/>
      <c r="J150" s="144"/>
      <c r="K150" s="107" t="s">
        <v>255</v>
      </c>
      <c r="L150" s="104">
        <v>921</v>
      </c>
      <c r="M150" s="104">
        <v>921</v>
      </c>
      <c r="N150" s="255">
        <f t="shared" si="10"/>
        <v>100</v>
      </c>
      <c r="O150" s="323"/>
      <c r="P150" s="142"/>
      <c r="Q150" s="112"/>
    </row>
    <row r="151" spans="1:17" ht="33" customHeight="1" x14ac:dyDescent="0.25">
      <c r="A151" s="351"/>
      <c r="B151" s="321"/>
      <c r="C151" s="144"/>
      <c r="D151" s="144"/>
      <c r="E151" s="144"/>
      <c r="F151" s="144"/>
      <c r="G151" s="144"/>
      <c r="H151" s="144"/>
      <c r="I151" s="144"/>
      <c r="J151" s="144"/>
      <c r="K151" s="107" t="s">
        <v>256</v>
      </c>
      <c r="L151" s="104">
        <v>749</v>
      </c>
      <c r="M151" s="104">
        <v>749</v>
      </c>
      <c r="N151" s="255">
        <f t="shared" si="10"/>
        <v>100</v>
      </c>
      <c r="O151" s="323"/>
      <c r="P151" s="142"/>
      <c r="Q151" s="112"/>
    </row>
    <row r="152" spans="1:17" ht="18.75" customHeight="1" x14ac:dyDescent="0.25">
      <c r="A152" s="351"/>
      <c r="B152" s="321"/>
      <c r="C152" s="144"/>
      <c r="D152" s="144"/>
      <c r="E152" s="144"/>
      <c r="F152" s="144"/>
      <c r="G152" s="144"/>
      <c r="H152" s="144"/>
      <c r="I152" s="144"/>
      <c r="J152" s="144"/>
      <c r="K152" s="107" t="s">
        <v>257</v>
      </c>
      <c r="L152" s="104">
        <v>3.9</v>
      </c>
      <c r="M152" s="104">
        <v>3.9</v>
      </c>
      <c r="N152" s="255">
        <f t="shared" si="10"/>
        <v>100</v>
      </c>
      <c r="O152" s="323"/>
      <c r="P152" s="142"/>
      <c r="Q152" s="112"/>
    </row>
    <row r="153" spans="1:17" ht="18.75" customHeight="1" x14ac:dyDescent="0.25">
      <c r="A153" s="351"/>
      <c r="B153" s="321"/>
      <c r="C153" s="144"/>
      <c r="D153" s="144"/>
      <c r="E153" s="144"/>
      <c r="F153" s="144"/>
      <c r="G153" s="144"/>
      <c r="H153" s="144"/>
      <c r="I153" s="144"/>
      <c r="J153" s="144"/>
      <c r="K153" s="107" t="s">
        <v>258</v>
      </c>
      <c r="L153" s="104">
        <v>13304</v>
      </c>
      <c r="M153" s="104">
        <v>13304</v>
      </c>
      <c r="N153" s="255">
        <f t="shared" si="10"/>
        <v>100</v>
      </c>
      <c r="O153" s="323"/>
      <c r="P153" s="142"/>
      <c r="Q153" s="112"/>
    </row>
    <row r="154" spans="1:17" ht="126.75" customHeight="1" x14ac:dyDescent="0.25">
      <c r="A154" s="351"/>
      <c r="B154" s="321"/>
      <c r="C154" s="144"/>
      <c r="D154" s="144"/>
      <c r="E154" s="144"/>
      <c r="F154" s="144"/>
      <c r="G154" s="144"/>
      <c r="H154" s="144"/>
      <c r="I154" s="144"/>
      <c r="J154" s="144"/>
      <c r="K154" s="107" t="s">
        <v>207</v>
      </c>
      <c r="L154" s="104">
        <v>749</v>
      </c>
      <c r="M154" s="104">
        <v>749</v>
      </c>
      <c r="N154" s="255">
        <f t="shared" si="10"/>
        <v>100</v>
      </c>
      <c r="O154" s="323"/>
      <c r="P154" s="142"/>
      <c r="Q154" s="112"/>
    </row>
    <row r="155" spans="1:17" ht="66.75" customHeight="1" x14ac:dyDescent="0.25">
      <c r="A155" s="351"/>
      <c r="B155" s="321"/>
      <c r="C155" s="144"/>
      <c r="D155" s="144"/>
      <c r="E155" s="144"/>
      <c r="F155" s="144"/>
      <c r="G155" s="144"/>
      <c r="H155" s="144"/>
      <c r="I155" s="144"/>
      <c r="J155" s="144"/>
      <c r="K155" s="107" t="s">
        <v>179</v>
      </c>
      <c r="L155" s="104">
        <v>0</v>
      </c>
      <c r="M155" s="104">
        <v>0</v>
      </c>
      <c r="N155" s="255">
        <v>100</v>
      </c>
      <c r="O155" s="323"/>
      <c r="P155" s="142"/>
      <c r="Q155" s="112"/>
    </row>
    <row r="156" spans="1:17" ht="93" customHeight="1" x14ac:dyDescent="0.25">
      <c r="A156" s="351"/>
      <c r="B156" s="321"/>
      <c r="C156" s="144"/>
      <c r="D156" s="144"/>
      <c r="E156" s="144"/>
      <c r="F156" s="144"/>
      <c r="G156" s="144"/>
      <c r="H156" s="144"/>
      <c r="I156" s="144"/>
      <c r="J156" s="144"/>
      <c r="K156" s="107" t="s">
        <v>208</v>
      </c>
      <c r="L156" s="104">
        <v>1</v>
      </c>
      <c r="M156" s="104">
        <v>1</v>
      </c>
      <c r="N156" s="255">
        <f t="shared" si="10"/>
        <v>100</v>
      </c>
      <c r="O156" s="323"/>
      <c r="P156" s="142"/>
      <c r="Q156" s="112"/>
    </row>
    <row r="157" spans="1:17" ht="32.25" customHeight="1" x14ac:dyDescent="0.25">
      <c r="A157" s="351"/>
      <c r="B157" s="321"/>
      <c r="C157" s="144"/>
      <c r="D157" s="144"/>
      <c r="E157" s="144"/>
      <c r="F157" s="144"/>
      <c r="G157" s="144"/>
      <c r="H157" s="144"/>
      <c r="I157" s="144"/>
      <c r="J157" s="144"/>
      <c r="K157" s="107" t="s">
        <v>209</v>
      </c>
      <c r="L157" s="104">
        <v>0</v>
      </c>
      <c r="M157" s="104">
        <v>0</v>
      </c>
      <c r="N157" s="255">
        <v>0</v>
      </c>
      <c r="O157" s="323"/>
      <c r="P157" s="142"/>
      <c r="Q157" s="112"/>
    </row>
    <row r="158" spans="1:17" ht="45.75" customHeight="1" x14ac:dyDescent="0.25">
      <c r="A158" s="351"/>
      <c r="B158" s="321"/>
      <c r="C158" s="144"/>
      <c r="D158" s="144"/>
      <c r="E158" s="144"/>
      <c r="F158" s="144"/>
      <c r="G158" s="144"/>
      <c r="H158" s="144"/>
      <c r="I158" s="144"/>
      <c r="J158" s="144"/>
      <c r="K158" s="107" t="s">
        <v>180</v>
      </c>
      <c r="L158" s="104">
        <v>100</v>
      </c>
      <c r="M158" s="104">
        <v>100</v>
      </c>
      <c r="N158" s="255">
        <f t="shared" si="10"/>
        <v>100</v>
      </c>
      <c r="O158" s="323"/>
      <c r="P158" s="142"/>
      <c r="Q158" s="112"/>
    </row>
    <row r="159" spans="1:17" ht="45.75" customHeight="1" x14ac:dyDescent="0.25">
      <c r="A159" s="351"/>
      <c r="B159" s="321"/>
      <c r="C159" s="144"/>
      <c r="D159" s="144"/>
      <c r="E159" s="144"/>
      <c r="F159" s="144"/>
      <c r="G159" s="144"/>
      <c r="H159" s="144"/>
      <c r="I159" s="144"/>
      <c r="J159" s="144"/>
      <c r="K159" s="107" t="s">
        <v>83</v>
      </c>
      <c r="L159" s="104">
        <v>1</v>
      </c>
      <c r="M159" s="104">
        <v>2</v>
      </c>
      <c r="N159" s="255">
        <f t="shared" si="10"/>
        <v>200</v>
      </c>
      <c r="O159" s="323"/>
      <c r="P159" s="142"/>
      <c r="Q159" s="112"/>
    </row>
    <row r="160" spans="1:17" ht="45.75" customHeight="1" x14ac:dyDescent="0.25">
      <c r="A160" s="351"/>
      <c r="B160" s="321"/>
      <c r="C160" s="144"/>
      <c r="D160" s="144"/>
      <c r="E160" s="144"/>
      <c r="F160" s="144"/>
      <c r="G160" s="144"/>
      <c r="H160" s="144"/>
      <c r="I160" s="144"/>
      <c r="J160" s="144"/>
      <c r="K160" s="107" t="s">
        <v>84</v>
      </c>
      <c r="L160" s="104">
        <v>0</v>
      </c>
      <c r="M160" s="104">
        <v>2</v>
      </c>
      <c r="N160" s="255">
        <v>100</v>
      </c>
      <c r="O160" s="323"/>
      <c r="P160" s="142"/>
      <c r="Q160" s="112"/>
    </row>
    <row r="161" spans="1:17" ht="45.75" customHeight="1" x14ac:dyDescent="0.25">
      <c r="A161" s="351"/>
      <c r="B161" s="321"/>
      <c r="C161" s="144"/>
      <c r="D161" s="144"/>
      <c r="E161" s="144"/>
      <c r="F161" s="144"/>
      <c r="G161" s="144"/>
      <c r="H161" s="144"/>
      <c r="I161" s="144"/>
      <c r="J161" s="144"/>
      <c r="K161" s="107" t="s">
        <v>85</v>
      </c>
      <c r="L161" s="104">
        <v>0</v>
      </c>
      <c r="M161" s="104">
        <v>0</v>
      </c>
      <c r="N161" s="255">
        <v>100</v>
      </c>
      <c r="O161" s="323"/>
      <c r="P161" s="142"/>
      <c r="Q161" s="112"/>
    </row>
    <row r="162" spans="1:17" ht="45.75" customHeight="1" x14ac:dyDescent="0.25">
      <c r="A162" s="351"/>
      <c r="B162" s="321"/>
      <c r="C162" s="144"/>
      <c r="D162" s="144"/>
      <c r="E162" s="144"/>
      <c r="F162" s="144"/>
      <c r="G162" s="144"/>
      <c r="H162" s="144"/>
      <c r="I162" s="144"/>
      <c r="J162" s="144"/>
      <c r="K162" s="107" t="s">
        <v>89</v>
      </c>
      <c r="L162" s="104">
        <v>95</v>
      </c>
      <c r="M162" s="104">
        <v>95</v>
      </c>
      <c r="N162" s="255">
        <f t="shared" si="10"/>
        <v>100</v>
      </c>
      <c r="O162" s="323"/>
      <c r="P162" s="142"/>
      <c r="Q162" s="112"/>
    </row>
    <row r="163" spans="1:17" ht="45.75" customHeight="1" x14ac:dyDescent="0.25">
      <c r="A163" s="351"/>
      <c r="B163" s="321"/>
      <c r="C163" s="144"/>
      <c r="D163" s="144"/>
      <c r="E163" s="144"/>
      <c r="F163" s="144"/>
      <c r="G163" s="144"/>
      <c r="H163" s="144"/>
      <c r="I163" s="144"/>
      <c r="J163" s="144"/>
      <c r="K163" s="107" t="s">
        <v>181</v>
      </c>
      <c r="L163" s="104">
        <v>6</v>
      </c>
      <c r="M163" s="104">
        <v>6</v>
      </c>
      <c r="N163" s="255">
        <f t="shared" si="10"/>
        <v>100</v>
      </c>
      <c r="O163" s="323"/>
      <c r="P163" s="142"/>
      <c r="Q163" s="112"/>
    </row>
    <row r="164" spans="1:17" ht="45.75" customHeight="1" x14ac:dyDescent="0.25">
      <c r="A164" s="351"/>
      <c r="B164" s="321"/>
      <c r="C164" s="144"/>
      <c r="D164" s="144"/>
      <c r="E164" s="144"/>
      <c r="F164" s="144"/>
      <c r="G164" s="144"/>
      <c r="H164" s="144"/>
      <c r="I164" s="144"/>
      <c r="J164" s="144"/>
      <c r="K164" s="107" t="s">
        <v>86</v>
      </c>
      <c r="L164" s="104">
        <v>0</v>
      </c>
      <c r="M164" s="104">
        <v>0</v>
      </c>
      <c r="N164" s="255">
        <v>100</v>
      </c>
      <c r="O164" s="323"/>
      <c r="P164" s="142"/>
      <c r="Q164" s="112"/>
    </row>
    <row r="165" spans="1:17" ht="33" customHeight="1" x14ac:dyDescent="0.25">
      <c r="A165" s="351"/>
      <c r="B165" s="321"/>
      <c r="C165" s="144"/>
      <c r="D165" s="144"/>
      <c r="E165" s="144"/>
      <c r="F165" s="144"/>
      <c r="G165" s="144"/>
      <c r="H165" s="144"/>
      <c r="I165" s="144"/>
      <c r="J165" s="144"/>
      <c r="K165" s="107" t="s">
        <v>87</v>
      </c>
      <c r="L165" s="104">
        <v>0</v>
      </c>
      <c r="M165" s="104">
        <v>0</v>
      </c>
      <c r="N165" s="255">
        <v>100</v>
      </c>
      <c r="O165" s="323"/>
      <c r="P165" s="142"/>
      <c r="Q165" s="112"/>
    </row>
    <row r="166" spans="1:17" ht="24.75" customHeight="1" x14ac:dyDescent="0.25">
      <c r="A166" s="351"/>
      <c r="B166" s="321"/>
      <c r="C166" s="144"/>
      <c r="D166" s="144"/>
      <c r="E166" s="144"/>
      <c r="F166" s="144"/>
      <c r="G166" s="144"/>
      <c r="H166" s="144"/>
      <c r="I166" s="144"/>
      <c r="J166" s="144"/>
      <c r="K166" s="107" t="s">
        <v>210</v>
      </c>
      <c r="L166" s="104">
        <v>0</v>
      </c>
      <c r="M166" s="104">
        <v>0</v>
      </c>
      <c r="N166" s="255">
        <v>100</v>
      </c>
      <c r="O166" s="323"/>
      <c r="P166" s="142"/>
      <c r="Q166" s="112"/>
    </row>
    <row r="167" spans="1:17" ht="24.75" customHeight="1" x14ac:dyDescent="0.25">
      <c r="A167" s="351"/>
      <c r="B167" s="321"/>
      <c r="C167" s="144"/>
      <c r="D167" s="144"/>
      <c r="E167" s="144"/>
      <c r="F167" s="144"/>
      <c r="G167" s="144"/>
      <c r="H167" s="144"/>
      <c r="I167" s="144"/>
      <c r="J167" s="144"/>
      <c r="K167" s="107" t="s">
        <v>88</v>
      </c>
      <c r="L167" s="104">
        <v>2023</v>
      </c>
      <c r="M167" s="104">
        <v>2023</v>
      </c>
      <c r="N167" s="255">
        <f t="shared" si="10"/>
        <v>100</v>
      </c>
      <c r="O167" s="323"/>
      <c r="P167" s="142"/>
      <c r="Q167" s="112"/>
    </row>
    <row r="168" spans="1:17" s="34" customFormat="1" ht="30.75" customHeight="1" x14ac:dyDescent="0.25">
      <c r="A168" s="351"/>
      <c r="B168" s="321"/>
      <c r="C168" s="144"/>
      <c r="D168" s="144"/>
      <c r="E168" s="144"/>
      <c r="F168" s="144"/>
      <c r="G168" s="144"/>
      <c r="H168" s="144"/>
      <c r="I168" s="144"/>
      <c r="J168" s="144"/>
      <c r="K168" s="194" t="s">
        <v>49</v>
      </c>
      <c r="L168" s="258"/>
      <c r="M168" s="258"/>
      <c r="N168" s="259">
        <f>(N141+N142+N143+N144+N145+N146+N147+N148+N149+N150+N151+N152+N153+N154+N155+N156+N157+N158+N159+N160+N161+N162+N163+N164+N165+N166+N167)/27</f>
        <v>100</v>
      </c>
      <c r="O168" s="323"/>
      <c r="P168" s="142"/>
      <c r="Q168" s="143"/>
    </row>
    <row r="169" spans="1:17" s="61" customFormat="1" ht="54" customHeight="1" x14ac:dyDescent="0.25">
      <c r="A169" s="321">
        <v>16</v>
      </c>
      <c r="B169" s="321" t="s">
        <v>259</v>
      </c>
      <c r="C169" s="240">
        <v>16</v>
      </c>
      <c r="D169" s="240">
        <v>16</v>
      </c>
      <c r="E169" s="239">
        <f>D169/C169*100</f>
        <v>100</v>
      </c>
      <c r="F169" s="260" t="s">
        <v>6</v>
      </c>
      <c r="G169" s="261">
        <v>7.7</v>
      </c>
      <c r="H169" s="261">
        <v>7.7</v>
      </c>
      <c r="I169" s="261">
        <f>H169/G169*100</f>
        <v>100</v>
      </c>
      <c r="J169" s="262">
        <f>E169/I169*100</f>
        <v>100</v>
      </c>
      <c r="K169" s="263" t="s">
        <v>62</v>
      </c>
      <c r="L169" s="264">
        <v>13</v>
      </c>
      <c r="M169" s="264">
        <v>12</v>
      </c>
      <c r="N169" s="265">
        <f>M169/L169*100</f>
        <v>92.307692307692307</v>
      </c>
      <c r="O169" s="329">
        <f>(N177*J169)/100</f>
        <v>120.55977936791891</v>
      </c>
      <c r="P169" s="312" t="s">
        <v>227</v>
      </c>
      <c r="Q169" s="55"/>
    </row>
    <row r="170" spans="1:17" s="61" customFormat="1" ht="66.75" customHeight="1" x14ac:dyDescent="0.25">
      <c r="A170" s="321"/>
      <c r="B170" s="321"/>
      <c r="C170" s="117" t="s">
        <v>309</v>
      </c>
      <c r="D170" s="145"/>
      <c r="E170" s="146"/>
      <c r="F170" s="266" t="s">
        <v>51</v>
      </c>
      <c r="G170" s="267">
        <v>0</v>
      </c>
      <c r="H170" s="267">
        <v>0</v>
      </c>
      <c r="I170" s="261" t="e">
        <f>H170/G170*100</f>
        <v>#DIV/0!</v>
      </c>
      <c r="J170" s="135" t="e">
        <f>E169/I170*100</f>
        <v>#DIV/0!</v>
      </c>
      <c r="K170" s="263" t="s">
        <v>63</v>
      </c>
      <c r="L170" s="264">
        <v>6</v>
      </c>
      <c r="M170" s="264">
        <v>11</v>
      </c>
      <c r="N170" s="265">
        <f t="shared" ref="N170:N176" si="11">M170/L170*100</f>
        <v>183.33333333333331</v>
      </c>
      <c r="O170" s="329"/>
      <c r="P170" s="312"/>
      <c r="Q170" s="55"/>
    </row>
    <row r="171" spans="1:17" s="61" customFormat="1" ht="36.75" customHeight="1" x14ac:dyDescent="0.25">
      <c r="A171" s="321"/>
      <c r="B171" s="321"/>
      <c r="C171" s="147"/>
      <c r="D171" s="148"/>
      <c r="E171" s="149"/>
      <c r="F171" s="266" t="s">
        <v>50</v>
      </c>
      <c r="G171" s="267">
        <v>0</v>
      </c>
      <c r="H171" s="267">
        <v>0</v>
      </c>
      <c r="I171" s="261" t="e">
        <f>H171/G171*100</f>
        <v>#DIV/0!</v>
      </c>
      <c r="J171" s="135" t="e">
        <f>E169/I171*100</f>
        <v>#DIV/0!</v>
      </c>
      <c r="K171" s="263" t="s">
        <v>64</v>
      </c>
      <c r="L171" s="264">
        <v>4</v>
      </c>
      <c r="M171" s="264">
        <v>0</v>
      </c>
      <c r="N171" s="268">
        <f>M171/L171*100</f>
        <v>0</v>
      </c>
      <c r="O171" s="329"/>
      <c r="P171" s="312"/>
      <c r="Q171" s="55"/>
    </row>
    <row r="172" spans="1:17" s="61" customFormat="1" ht="36.75" customHeight="1" x14ac:dyDescent="0.25">
      <c r="A172" s="321"/>
      <c r="B172" s="321"/>
      <c r="C172" s="147"/>
      <c r="D172" s="148"/>
      <c r="E172" s="149"/>
      <c r="F172" s="266" t="s">
        <v>52</v>
      </c>
      <c r="G172" s="267">
        <v>7.7</v>
      </c>
      <c r="H172" s="267">
        <v>7.7</v>
      </c>
      <c r="I172" s="261">
        <f>H172/G172*100</f>
        <v>100</v>
      </c>
      <c r="J172" s="269">
        <f>E169/I172*100</f>
        <v>100</v>
      </c>
      <c r="K172" s="263" t="s">
        <v>65</v>
      </c>
      <c r="L172" s="264">
        <v>5</v>
      </c>
      <c r="M172" s="264">
        <v>11</v>
      </c>
      <c r="N172" s="268">
        <f t="shared" si="11"/>
        <v>220.00000000000003</v>
      </c>
      <c r="O172" s="329"/>
      <c r="P172" s="312"/>
      <c r="Q172" s="55"/>
    </row>
    <row r="173" spans="1:17" s="61" customFormat="1" ht="50.25" customHeight="1" x14ac:dyDescent="0.25">
      <c r="A173" s="321"/>
      <c r="B173" s="321"/>
      <c r="C173" s="147"/>
      <c r="D173" s="148"/>
      <c r="E173" s="149"/>
      <c r="F173" s="270" t="s">
        <v>53</v>
      </c>
      <c r="G173" s="267">
        <v>0</v>
      </c>
      <c r="H173" s="267">
        <v>0</v>
      </c>
      <c r="I173" s="261" t="e">
        <f>H173/G173*100</f>
        <v>#DIV/0!</v>
      </c>
      <c r="J173" s="135" t="e">
        <f>E169/I173*100</f>
        <v>#DIV/0!</v>
      </c>
      <c r="K173" s="263" t="s">
        <v>66</v>
      </c>
      <c r="L173" s="264">
        <v>4</v>
      </c>
      <c r="M173" s="264">
        <v>0</v>
      </c>
      <c r="N173" s="268">
        <f t="shared" si="11"/>
        <v>0</v>
      </c>
      <c r="O173" s="329"/>
      <c r="P173" s="312"/>
      <c r="Q173" s="113"/>
    </row>
    <row r="174" spans="1:17" ht="82.5" customHeight="1" x14ac:dyDescent="0.25">
      <c r="A174" s="321"/>
      <c r="B174" s="321"/>
      <c r="C174" s="147"/>
      <c r="D174" s="148"/>
      <c r="E174" s="149"/>
      <c r="F174" s="271"/>
      <c r="G174" s="271"/>
      <c r="H174" s="271"/>
      <c r="I174" s="271"/>
      <c r="J174" s="271"/>
      <c r="K174" s="263" t="s">
        <v>67</v>
      </c>
      <c r="L174" s="272">
        <v>10</v>
      </c>
      <c r="M174" s="272">
        <v>10</v>
      </c>
      <c r="N174" s="273">
        <f t="shared" si="11"/>
        <v>100</v>
      </c>
      <c r="O174" s="329"/>
      <c r="P174" s="312"/>
      <c r="Q174" s="112"/>
    </row>
    <row r="175" spans="1:17" ht="82.5" customHeight="1" x14ac:dyDescent="0.25">
      <c r="A175" s="321"/>
      <c r="B175" s="321"/>
      <c r="C175" s="147"/>
      <c r="D175" s="148"/>
      <c r="E175" s="149"/>
      <c r="F175" s="271"/>
      <c r="G175" s="271"/>
      <c r="H175" s="271"/>
      <c r="I175" s="271"/>
      <c r="J175" s="271"/>
      <c r="K175" s="263" t="s">
        <v>68</v>
      </c>
      <c r="L175" s="272">
        <v>43</v>
      </c>
      <c r="M175" s="272">
        <v>94.1</v>
      </c>
      <c r="N175" s="268">
        <f t="shared" si="11"/>
        <v>218.83720930232556</v>
      </c>
      <c r="O175" s="329"/>
      <c r="P175" s="312"/>
      <c r="Q175" s="112"/>
    </row>
    <row r="176" spans="1:17" ht="82.5" customHeight="1" x14ac:dyDescent="0.25">
      <c r="A176" s="321"/>
      <c r="B176" s="321"/>
      <c r="C176" s="147"/>
      <c r="D176" s="148"/>
      <c r="E176" s="149"/>
      <c r="F176" s="271"/>
      <c r="G176" s="271"/>
      <c r="H176" s="271"/>
      <c r="I176" s="271"/>
      <c r="J176" s="271"/>
      <c r="K176" s="263" t="s">
        <v>69</v>
      </c>
      <c r="L176" s="272">
        <v>60</v>
      </c>
      <c r="M176" s="272">
        <v>90</v>
      </c>
      <c r="N176" s="273">
        <f t="shared" si="11"/>
        <v>150</v>
      </c>
      <c r="O176" s="329"/>
      <c r="P176" s="312"/>
      <c r="Q176" s="112"/>
    </row>
    <row r="177" spans="1:18" ht="152.25" customHeight="1" thickBot="1" x14ac:dyDescent="0.3">
      <c r="A177" s="321"/>
      <c r="B177" s="321"/>
      <c r="C177" s="150"/>
      <c r="D177" s="151"/>
      <c r="E177" s="152"/>
      <c r="F177" s="271"/>
      <c r="G177" s="271"/>
      <c r="H177" s="271"/>
      <c r="I177" s="271"/>
      <c r="J177" s="271"/>
      <c r="K177" s="274" t="s">
        <v>49</v>
      </c>
      <c r="L177" s="274"/>
      <c r="M177" s="274"/>
      <c r="N177" s="153">
        <f>(N169+N170+N171+N172+N173+N174+N175+N176)/8</f>
        <v>120.55977936791891</v>
      </c>
      <c r="O177" s="329"/>
      <c r="P177" s="312"/>
      <c r="Q177" s="112"/>
    </row>
    <row r="178" spans="1:18" s="61" customFormat="1" ht="39.75" customHeight="1" x14ac:dyDescent="0.25">
      <c r="A178" s="321">
        <v>17</v>
      </c>
      <c r="B178" s="321" t="s">
        <v>284</v>
      </c>
      <c r="C178" s="240">
        <v>13</v>
      </c>
      <c r="D178" s="240">
        <v>13</v>
      </c>
      <c r="E178" s="239">
        <f>D178/C178*100</f>
        <v>100</v>
      </c>
      <c r="F178" s="260" t="s">
        <v>6</v>
      </c>
      <c r="G178" s="261">
        <f>G179+G180+G181+G182</f>
        <v>0</v>
      </c>
      <c r="H178" s="261">
        <f>H179+H180+H181+H182</f>
        <v>0</v>
      </c>
      <c r="I178" s="261" t="e">
        <f>H178/G178*100</f>
        <v>#DIV/0!</v>
      </c>
      <c r="J178" s="135" t="e">
        <f>E178/I178*100</f>
        <v>#DIV/0!</v>
      </c>
      <c r="K178" s="107" t="s">
        <v>54</v>
      </c>
      <c r="L178" s="107">
        <v>304</v>
      </c>
      <c r="M178" s="107">
        <v>304</v>
      </c>
      <c r="N178" s="275">
        <f>M178/L178*100</f>
        <v>100</v>
      </c>
      <c r="O178" s="329">
        <v>0</v>
      </c>
      <c r="P178" s="312" t="s">
        <v>310</v>
      </c>
      <c r="Q178" s="55"/>
    </row>
    <row r="179" spans="1:18" s="61" customFormat="1" ht="40.5" customHeight="1" x14ac:dyDescent="0.25">
      <c r="A179" s="321"/>
      <c r="B179" s="321"/>
      <c r="C179" s="182" t="s">
        <v>346</v>
      </c>
      <c r="D179" s="183"/>
      <c r="E179" s="184"/>
      <c r="F179" s="266" t="s">
        <v>51</v>
      </c>
      <c r="G179" s="267">
        <v>0</v>
      </c>
      <c r="H179" s="267">
        <v>0</v>
      </c>
      <c r="I179" s="261" t="e">
        <f>H179/G179*100</f>
        <v>#DIV/0!</v>
      </c>
      <c r="J179" s="135" t="e">
        <f>E179/I179*100</f>
        <v>#DIV/0!</v>
      </c>
      <c r="K179" s="107" t="s">
        <v>92</v>
      </c>
      <c r="L179" s="107">
        <v>8</v>
      </c>
      <c r="M179" s="107">
        <v>8</v>
      </c>
      <c r="N179" s="275">
        <f t="shared" ref="N179:N187" si="12">M179/L179*100</f>
        <v>100</v>
      </c>
      <c r="O179" s="329"/>
      <c r="P179" s="312"/>
      <c r="Q179" s="55"/>
    </row>
    <row r="180" spans="1:18" s="61" customFormat="1" ht="40.5" customHeight="1" x14ac:dyDescent="0.25">
      <c r="A180" s="321"/>
      <c r="B180" s="321"/>
      <c r="C180" s="185"/>
      <c r="D180" s="186"/>
      <c r="E180" s="187"/>
      <c r="F180" s="266" t="s">
        <v>50</v>
      </c>
      <c r="G180" s="267">
        <v>0</v>
      </c>
      <c r="H180" s="267">
        <v>0</v>
      </c>
      <c r="I180" s="261" t="e">
        <f>H180/G180*100</f>
        <v>#DIV/0!</v>
      </c>
      <c r="J180" s="135" t="e">
        <f>E180/I180*100</f>
        <v>#DIV/0!</v>
      </c>
      <c r="K180" s="107" t="s">
        <v>93</v>
      </c>
      <c r="L180" s="107">
        <v>4</v>
      </c>
      <c r="M180" s="107">
        <v>4</v>
      </c>
      <c r="N180" s="275">
        <f t="shared" si="12"/>
        <v>100</v>
      </c>
      <c r="O180" s="329"/>
      <c r="P180" s="312"/>
      <c r="Q180" s="55"/>
    </row>
    <row r="181" spans="1:18" s="61" customFormat="1" ht="40.5" customHeight="1" x14ac:dyDescent="0.25">
      <c r="A181" s="321"/>
      <c r="B181" s="321"/>
      <c r="C181" s="185"/>
      <c r="D181" s="186"/>
      <c r="E181" s="187"/>
      <c r="F181" s="266" t="s">
        <v>52</v>
      </c>
      <c r="G181" s="267">
        <v>0</v>
      </c>
      <c r="H181" s="267">
        <v>0</v>
      </c>
      <c r="I181" s="261" t="e">
        <f>H181/G181*100</f>
        <v>#DIV/0!</v>
      </c>
      <c r="J181" s="135" t="e">
        <f>E181/I181*100</f>
        <v>#DIV/0!</v>
      </c>
      <c r="K181" s="107" t="s">
        <v>94</v>
      </c>
      <c r="L181" s="107">
        <v>1</v>
      </c>
      <c r="M181" s="107">
        <v>1</v>
      </c>
      <c r="N181" s="275">
        <f t="shared" si="12"/>
        <v>100</v>
      </c>
      <c r="O181" s="329"/>
      <c r="P181" s="312"/>
      <c r="Q181" s="55"/>
    </row>
    <row r="182" spans="1:18" s="61" customFormat="1" ht="40.5" customHeight="1" x14ac:dyDescent="0.25">
      <c r="A182" s="321"/>
      <c r="B182" s="321"/>
      <c r="C182" s="185"/>
      <c r="D182" s="186"/>
      <c r="E182" s="187"/>
      <c r="F182" s="270" t="s">
        <v>53</v>
      </c>
      <c r="G182" s="267">
        <v>0</v>
      </c>
      <c r="H182" s="267">
        <v>0</v>
      </c>
      <c r="I182" s="261" t="e">
        <f>H182/G182*100</f>
        <v>#DIV/0!</v>
      </c>
      <c r="J182" s="135" t="e">
        <f>E182/I182*100</f>
        <v>#DIV/0!</v>
      </c>
      <c r="K182" s="107" t="s">
        <v>95</v>
      </c>
      <c r="L182" s="107">
        <v>12</v>
      </c>
      <c r="M182" s="107">
        <v>12</v>
      </c>
      <c r="N182" s="275">
        <f t="shared" si="12"/>
        <v>100</v>
      </c>
      <c r="O182" s="329"/>
      <c r="P182" s="312"/>
      <c r="Q182" s="55"/>
      <c r="R182" s="36"/>
    </row>
    <row r="183" spans="1:18" ht="40.5" customHeight="1" x14ac:dyDescent="0.25">
      <c r="A183" s="321"/>
      <c r="B183" s="321"/>
      <c r="C183" s="185"/>
      <c r="D183" s="186"/>
      <c r="E183" s="187"/>
      <c r="F183" s="242"/>
      <c r="G183" s="242"/>
      <c r="H183" s="242"/>
      <c r="I183" s="242"/>
      <c r="J183" s="242"/>
      <c r="K183" s="107" t="s">
        <v>96</v>
      </c>
      <c r="L183" s="107">
        <v>279</v>
      </c>
      <c r="M183" s="107">
        <v>279</v>
      </c>
      <c r="N183" s="275">
        <f t="shared" si="12"/>
        <v>100</v>
      </c>
      <c r="O183" s="329"/>
      <c r="P183" s="312"/>
      <c r="Q183" s="55"/>
    </row>
    <row r="184" spans="1:18" ht="72.75" customHeight="1" x14ac:dyDescent="0.25">
      <c r="A184" s="321"/>
      <c r="B184" s="321"/>
      <c r="C184" s="185"/>
      <c r="D184" s="186"/>
      <c r="E184" s="187"/>
      <c r="F184" s="242"/>
      <c r="G184" s="242"/>
      <c r="H184" s="242"/>
      <c r="I184" s="242"/>
      <c r="J184" s="242"/>
      <c r="K184" s="107" t="s">
        <v>97</v>
      </c>
      <c r="L184" s="107">
        <v>455</v>
      </c>
      <c r="M184" s="107">
        <v>455</v>
      </c>
      <c r="N184" s="275">
        <f t="shared" si="12"/>
        <v>100</v>
      </c>
      <c r="O184" s="329"/>
      <c r="P184" s="312"/>
      <c r="Q184" s="55" t="s">
        <v>260</v>
      </c>
    </row>
    <row r="185" spans="1:18" ht="72.75" customHeight="1" x14ac:dyDescent="0.25">
      <c r="A185" s="321"/>
      <c r="B185" s="321"/>
      <c r="C185" s="185"/>
      <c r="D185" s="186"/>
      <c r="E185" s="187"/>
      <c r="F185" s="242"/>
      <c r="G185" s="242"/>
      <c r="H185" s="242"/>
      <c r="I185" s="242"/>
      <c r="J185" s="242"/>
      <c r="K185" s="107" t="s">
        <v>98</v>
      </c>
      <c r="L185" s="107">
        <v>39</v>
      </c>
      <c r="M185" s="107">
        <v>39</v>
      </c>
      <c r="N185" s="275">
        <f t="shared" si="12"/>
        <v>100</v>
      </c>
      <c r="O185" s="329"/>
      <c r="P185" s="312"/>
      <c r="Q185" s="55"/>
    </row>
    <row r="186" spans="1:18" ht="72.75" customHeight="1" x14ac:dyDescent="0.25">
      <c r="A186" s="321"/>
      <c r="B186" s="321"/>
      <c r="C186" s="185"/>
      <c r="D186" s="186"/>
      <c r="E186" s="187"/>
      <c r="F186" s="242"/>
      <c r="G186" s="242"/>
      <c r="H186" s="242"/>
      <c r="I186" s="242"/>
      <c r="J186" s="242"/>
      <c r="K186" s="107" t="s">
        <v>99</v>
      </c>
      <c r="L186" s="107">
        <v>472320.1</v>
      </c>
      <c r="M186" s="107">
        <v>472320.1</v>
      </c>
      <c r="N186" s="275">
        <f t="shared" si="12"/>
        <v>100</v>
      </c>
      <c r="O186" s="329"/>
      <c r="P186" s="312"/>
      <c r="Q186" s="55"/>
    </row>
    <row r="187" spans="1:18" ht="72.75" customHeight="1" x14ac:dyDescent="0.25">
      <c r="A187" s="321"/>
      <c r="B187" s="321"/>
      <c r="C187" s="185"/>
      <c r="D187" s="186"/>
      <c r="E187" s="187"/>
      <c r="F187" s="242"/>
      <c r="G187" s="242"/>
      <c r="H187" s="242"/>
      <c r="I187" s="242"/>
      <c r="J187" s="242"/>
      <c r="K187" s="107" t="s">
        <v>100</v>
      </c>
      <c r="L187" s="107">
        <v>102000</v>
      </c>
      <c r="M187" s="107">
        <v>102000</v>
      </c>
      <c r="N187" s="275">
        <f t="shared" si="12"/>
        <v>100</v>
      </c>
      <c r="O187" s="329"/>
      <c r="P187" s="312"/>
      <c r="Q187" s="55"/>
    </row>
    <row r="188" spans="1:18" ht="243" customHeight="1" x14ac:dyDescent="0.25">
      <c r="A188" s="321"/>
      <c r="B188" s="321"/>
      <c r="C188" s="188"/>
      <c r="D188" s="189"/>
      <c r="E188" s="190"/>
      <c r="F188" s="242"/>
      <c r="G188" s="242"/>
      <c r="H188" s="242"/>
      <c r="I188" s="242"/>
      <c r="J188" s="242"/>
      <c r="K188" s="191" t="s">
        <v>49</v>
      </c>
      <c r="L188" s="191"/>
      <c r="M188" s="191"/>
      <c r="N188" s="153">
        <f>(N178+N179+N180+N181+N182+N183+N184+N185+N186+N187)/10</f>
        <v>100</v>
      </c>
      <c r="O188" s="329"/>
      <c r="P188" s="312"/>
      <c r="Q188" s="55"/>
    </row>
    <row r="189" spans="1:18" s="31" customFormat="1" ht="52.5" customHeight="1" x14ac:dyDescent="0.25">
      <c r="A189" s="352">
        <v>18</v>
      </c>
      <c r="B189" s="352" t="s">
        <v>261</v>
      </c>
      <c r="C189" s="26">
        <v>4</v>
      </c>
      <c r="D189" s="26">
        <v>3</v>
      </c>
      <c r="E189" s="26">
        <f>D189/C189*100</f>
        <v>75</v>
      </c>
      <c r="F189" s="276" t="s">
        <v>6</v>
      </c>
      <c r="G189" s="28">
        <v>11278.4</v>
      </c>
      <c r="H189" s="28">
        <v>11239.3</v>
      </c>
      <c r="I189" s="28">
        <f>H189/G189*100</f>
        <v>99.653319619804222</v>
      </c>
      <c r="J189" s="27">
        <f>E189/I189*100</f>
        <v>75.260914825656414</v>
      </c>
      <c r="K189" s="172" t="s">
        <v>129</v>
      </c>
      <c r="L189" s="313">
        <v>89</v>
      </c>
      <c r="M189" s="314">
        <v>88.8</v>
      </c>
      <c r="N189" s="315">
        <f>M189/L189*100</f>
        <v>99.775280898876403</v>
      </c>
      <c r="O189" s="336">
        <f>N207*J189/100</f>
        <v>75.415500368873538</v>
      </c>
      <c r="P189" s="316" t="s">
        <v>347</v>
      </c>
      <c r="Q189" s="154"/>
    </row>
    <row r="190" spans="1:18" s="31" customFormat="1" ht="34.5" customHeight="1" x14ac:dyDescent="0.25">
      <c r="A190" s="352"/>
      <c r="B190" s="352"/>
      <c r="C190" s="155" t="s">
        <v>90</v>
      </c>
      <c r="D190" s="155"/>
      <c r="E190" s="155"/>
      <c r="F190" s="277" t="s">
        <v>51</v>
      </c>
      <c r="G190" s="278">
        <v>0</v>
      </c>
      <c r="H190" s="278">
        <v>0</v>
      </c>
      <c r="I190" s="28">
        <v>0</v>
      </c>
      <c r="J190" s="65">
        <v>0</v>
      </c>
      <c r="K190" s="172" t="s">
        <v>70</v>
      </c>
      <c r="L190" s="31">
        <v>5</v>
      </c>
      <c r="M190" s="31">
        <v>5</v>
      </c>
      <c r="N190" s="315">
        <f>M190/L190*100</f>
        <v>100</v>
      </c>
      <c r="O190" s="336"/>
      <c r="P190" s="316"/>
      <c r="Q190" s="154"/>
    </row>
    <row r="191" spans="1:18" s="31" customFormat="1" ht="34.5" customHeight="1" x14ac:dyDescent="0.25">
      <c r="A191" s="352"/>
      <c r="B191" s="352"/>
      <c r="C191" s="155"/>
      <c r="D191" s="155"/>
      <c r="E191" s="155"/>
      <c r="F191" s="277" t="s">
        <v>50</v>
      </c>
      <c r="G191" s="278">
        <v>0</v>
      </c>
      <c r="H191" s="278">
        <v>0</v>
      </c>
      <c r="I191" s="28">
        <v>0</v>
      </c>
      <c r="J191" s="65">
        <v>0</v>
      </c>
      <c r="K191" s="172" t="s">
        <v>71</v>
      </c>
      <c r="L191" s="31">
        <v>5</v>
      </c>
      <c r="M191" s="31">
        <v>5</v>
      </c>
      <c r="N191" s="315">
        <f>M191/L191*100</f>
        <v>100</v>
      </c>
      <c r="O191" s="336"/>
      <c r="P191" s="316"/>
      <c r="Q191" s="154"/>
    </row>
    <row r="192" spans="1:18" s="31" customFormat="1" ht="32.25" customHeight="1" x14ac:dyDescent="0.25">
      <c r="A192" s="352"/>
      <c r="B192" s="352"/>
      <c r="C192" s="155"/>
      <c r="D192" s="155"/>
      <c r="E192" s="155"/>
      <c r="F192" s="277" t="s">
        <v>52</v>
      </c>
      <c r="G192" s="37">
        <v>11278.4</v>
      </c>
      <c r="H192" s="37">
        <v>11239.3</v>
      </c>
      <c r="I192" s="37">
        <f>H192/G192*100</f>
        <v>99.653319619804222</v>
      </c>
      <c r="J192" s="37">
        <v>104.5</v>
      </c>
      <c r="K192" s="172" t="s">
        <v>72</v>
      </c>
      <c r="L192" s="31" t="s">
        <v>101</v>
      </c>
      <c r="M192" s="31" t="s">
        <v>101</v>
      </c>
      <c r="N192" s="315">
        <v>100</v>
      </c>
      <c r="O192" s="336"/>
      <c r="P192" s="316"/>
      <c r="Q192" s="154"/>
    </row>
    <row r="193" spans="1:17" s="31" customFormat="1" ht="48" customHeight="1" x14ac:dyDescent="0.25">
      <c r="A193" s="352"/>
      <c r="B193" s="352"/>
      <c r="C193" s="155"/>
      <c r="D193" s="155"/>
      <c r="E193" s="155"/>
      <c r="F193" s="279" t="s">
        <v>53</v>
      </c>
      <c r="G193" s="278">
        <v>0</v>
      </c>
      <c r="H193" s="278">
        <v>0</v>
      </c>
      <c r="I193" s="28">
        <v>0</v>
      </c>
      <c r="J193" s="65">
        <v>0</v>
      </c>
      <c r="K193" s="172" t="s">
        <v>73</v>
      </c>
      <c r="L193" s="31" t="s">
        <v>101</v>
      </c>
      <c r="M193" s="31" t="s">
        <v>101</v>
      </c>
      <c r="N193" s="315">
        <v>100</v>
      </c>
      <c r="O193" s="336"/>
      <c r="P193" s="316"/>
      <c r="Q193" s="156"/>
    </row>
    <row r="194" spans="1:17" ht="48" customHeight="1" x14ac:dyDescent="0.25">
      <c r="A194" s="352"/>
      <c r="B194" s="352"/>
      <c r="C194" s="155"/>
      <c r="D194" s="155"/>
      <c r="E194" s="155"/>
      <c r="F194" s="217"/>
      <c r="G194" s="217"/>
      <c r="H194" s="217"/>
      <c r="I194" s="217"/>
      <c r="J194" s="217"/>
      <c r="K194" s="172" t="s">
        <v>130</v>
      </c>
      <c r="L194" s="317" t="s">
        <v>74</v>
      </c>
      <c r="M194" s="317">
        <v>0</v>
      </c>
      <c r="N194" s="315">
        <v>100</v>
      </c>
      <c r="O194" s="336"/>
      <c r="P194" s="316"/>
      <c r="Q194" s="112"/>
    </row>
    <row r="195" spans="1:17" ht="36.75" customHeight="1" x14ac:dyDescent="0.25">
      <c r="A195" s="352"/>
      <c r="B195" s="352"/>
      <c r="C195" s="155"/>
      <c r="D195" s="155"/>
      <c r="E195" s="155"/>
      <c r="F195" s="217"/>
      <c r="G195" s="217"/>
      <c r="H195" s="217"/>
      <c r="I195" s="217"/>
      <c r="J195" s="217"/>
      <c r="K195" s="172" t="s">
        <v>131</v>
      </c>
      <c r="L195" s="305" t="s">
        <v>132</v>
      </c>
      <c r="M195" s="317">
        <v>0</v>
      </c>
      <c r="N195" s="315">
        <v>100</v>
      </c>
      <c r="O195" s="336"/>
      <c r="P195" s="316"/>
      <c r="Q195" s="112"/>
    </row>
    <row r="196" spans="1:17" ht="36.75" customHeight="1" x14ac:dyDescent="0.25">
      <c r="A196" s="352"/>
      <c r="B196" s="352"/>
      <c r="C196" s="155"/>
      <c r="D196" s="155"/>
      <c r="E196" s="155"/>
      <c r="F196" s="217"/>
      <c r="G196" s="217"/>
      <c r="H196" s="217"/>
      <c r="I196" s="217"/>
      <c r="J196" s="217"/>
      <c r="K196" s="172" t="s">
        <v>75</v>
      </c>
      <c r="L196" s="31" t="s">
        <v>101</v>
      </c>
      <c r="M196" s="31" t="s">
        <v>101</v>
      </c>
      <c r="N196" s="318">
        <v>100</v>
      </c>
      <c r="O196" s="336"/>
      <c r="P196" s="316"/>
      <c r="Q196" s="112"/>
    </row>
    <row r="197" spans="1:17" ht="36.75" customHeight="1" x14ac:dyDescent="0.25">
      <c r="A197" s="352"/>
      <c r="B197" s="352"/>
      <c r="C197" s="155"/>
      <c r="D197" s="155"/>
      <c r="E197" s="155"/>
      <c r="F197" s="217"/>
      <c r="G197" s="217"/>
      <c r="H197" s="217"/>
      <c r="I197" s="217"/>
      <c r="J197" s="217"/>
      <c r="K197" s="172" t="s">
        <v>76</v>
      </c>
      <c r="L197" s="31">
        <v>90</v>
      </c>
      <c r="M197" s="31">
        <v>100</v>
      </c>
      <c r="N197" s="315">
        <f>(M197/L197)*100</f>
        <v>111.11111111111111</v>
      </c>
      <c r="O197" s="336"/>
      <c r="P197" s="316"/>
      <c r="Q197" s="112"/>
    </row>
    <row r="198" spans="1:17" ht="50.25" customHeight="1" x14ac:dyDescent="0.25">
      <c r="A198" s="352"/>
      <c r="B198" s="352"/>
      <c r="C198" s="155"/>
      <c r="D198" s="155"/>
      <c r="E198" s="155"/>
      <c r="F198" s="217"/>
      <c r="G198" s="217"/>
      <c r="H198" s="217"/>
      <c r="I198" s="217"/>
      <c r="J198" s="217"/>
      <c r="K198" s="280" t="s">
        <v>77</v>
      </c>
      <c r="L198" s="62" t="s">
        <v>101</v>
      </c>
      <c r="M198" s="62" t="s">
        <v>101</v>
      </c>
      <c r="N198" s="315">
        <v>100</v>
      </c>
      <c r="O198" s="336"/>
      <c r="P198" s="316"/>
      <c r="Q198" s="112"/>
    </row>
    <row r="199" spans="1:17" ht="50.25" customHeight="1" x14ac:dyDescent="0.25">
      <c r="A199" s="352"/>
      <c r="B199" s="352"/>
      <c r="C199" s="155"/>
      <c r="D199" s="155"/>
      <c r="E199" s="155"/>
      <c r="F199" s="217"/>
      <c r="G199" s="217"/>
      <c r="H199" s="217"/>
      <c r="I199" s="217"/>
      <c r="J199" s="217"/>
      <c r="K199" s="172" t="s">
        <v>78</v>
      </c>
      <c r="L199" s="31" t="s">
        <v>101</v>
      </c>
      <c r="M199" s="31" t="s">
        <v>101</v>
      </c>
      <c r="N199" s="318">
        <v>100</v>
      </c>
      <c r="O199" s="336"/>
      <c r="P199" s="316"/>
      <c r="Q199" s="112"/>
    </row>
    <row r="200" spans="1:17" ht="50.25" customHeight="1" x14ac:dyDescent="0.25">
      <c r="A200" s="352"/>
      <c r="B200" s="352"/>
      <c r="C200" s="155"/>
      <c r="D200" s="155"/>
      <c r="E200" s="155"/>
      <c r="F200" s="217"/>
      <c r="G200" s="217"/>
      <c r="H200" s="217"/>
      <c r="I200" s="217"/>
      <c r="J200" s="217"/>
      <c r="K200" s="172" t="s">
        <v>133</v>
      </c>
      <c r="L200" s="31" t="s">
        <v>101</v>
      </c>
      <c r="M200" s="31" t="s">
        <v>101</v>
      </c>
      <c r="N200" s="318">
        <v>100</v>
      </c>
      <c r="O200" s="336"/>
      <c r="P200" s="316"/>
      <c r="Q200" s="112"/>
    </row>
    <row r="201" spans="1:17" ht="33.75" customHeight="1" x14ac:dyDescent="0.25">
      <c r="A201" s="352"/>
      <c r="B201" s="352"/>
      <c r="C201" s="155"/>
      <c r="D201" s="155"/>
      <c r="E201" s="155"/>
      <c r="F201" s="217"/>
      <c r="G201" s="217"/>
      <c r="H201" s="217"/>
      <c r="I201" s="217"/>
      <c r="J201" s="217"/>
      <c r="K201" s="172" t="s">
        <v>196</v>
      </c>
      <c r="L201" s="31">
        <v>0</v>
      </c>
      <c r="M201" s="31">
        <v>0</v>
      </c>
      <c r="N201" s="318">
        <v>100</v>
      </c>
      <c r="O201" s="336"/>
      <c r="P201" s="316"/>
      <c r="Q201" s="112"/>
    </row>
    <row r="202" spans="1:17" ht="63.75" customHeight="1" x14ac:dyDescent="0.25">
      <c r="A202" s="352"/>
      <c r="B202" s="352"/>
      <c r="C202" s="155"/>
      <c r="D202" s="155"/>
      <c r="E202" s="155"/>
      <c r="F202" s="217"/>
      <c r="G202" s="217"/>
      <c r="H202" s="217"/>
      <c r="I202" s="217"/>
      <c r="J202" s="217"/>
      <c r="K202" s="172" t="s">
        <v>134</v>
      </c>
      <c r="L202" s="31" t="s">
        <v>101</v>
      </c>
      <c r="M202" s="31" t="s">
        <v>101</v>
      </c>
      <c r="N202" s="318">
        <v>100</v>
      </c>
      <c r="O202" s="336"/>
      <c r="P202" s="316"/>
      <c r="Q202" s="112"/>
    </row>
    <row r="203" spans="1:17" ht="63.75" customHeight="1" x14ac:dyDescent="0.25">
      <c r="A203" s="352"/>
      <c r="B203" s="352"/>
      <c r="C203" s="155"/>
      <c r="D203" s="155"/>
      <c r="E203" s="155"/>
      <c r="F203" s="217"/>
      <c r="G203" s="217"/>
      <c r="H203" s="217"/>
      <c r="I203" s="217"/>
      <c r="J203" s="217"/>
      <c r="K203" s="172" t="s">
        <v>135</v>
      </c>
      <c r="L203" s="31" t="s">
        <v>136</v>
      </c>
      <c r="M203" s="31">
        <v>92.4</v>
      </c>
      <c r="N203" s="318">
        <v>92.4</v>
      </c>
      <c r="O203" s="336"/>
      <c r="P203" s="316"/>
      <c r="Q203" s="112"/>
    </row>
    <row r="204" spans="1:17" ht="48.75" customHeight="1" x14ac:dyDescent="0.25">
      <c r="A204" s="352"/>
      <c r="B204" s="352"/>
      <c r="C204" s="155"/>
      <c r="D204" s="155"/>
      <c r="E204" s="155"/>
      <c r="F204" s="217"/>
      <c r="G204" s="217"/>
      <c r="H204" s="217"/>
      <c r="I204" s="217"/>
      <c r="J204" s="217"/>
      <c r="K204" s="172" t="s">
        <v>141</v>
      </c>
      <c r="L204" s="31">
        <v>1</v>
      </c>
      <c r="M204" s="31">
        <v>1</v>
      </c>
      <c r="N204" s="318">
        <v>100</v>
      </c>
      <c r="O204" s="336"/>
      <c r="P204" s="316"/>
      <c r="Q204" s="112"/>
    </row>
    <row r="205" spans="1:17" ht="35.25" customHeight="1" x14ac:dyDescent="0.25">
      <c r="A205" s="352"/>
      <c r="B205" s="352"/>
      <c r="C205" s="155"/>
      <c r="D205" s="155"/>
      <c r="E205" s="155"/>
      <c r="F205" s="217"/>
      <c r="G205" s="217"/>
      <c r="H205" s="217"/>
      <c r="I205" s="217"/>
      <c r="J205" s="217"/>
      <c r="K205" s="172" t="s">
        <v>197</v>
      </c>
      <c r="L205" s="31" t="s">
        <v>101</v>
      </c>
      <c r="M205" s="31" t="s">
        <v>101</v>
      </c>
      <c r="N205" s="318">
        <v>100</v>
      </c>
      <c r="O205" s="336"/>
      <c r="P205" s="316"/>
      <c r="Q205" s="112"/>
    </row>
    <row r="206" spans="1:17" ht="35.25" customHeight="1" x14ac:dyDescent="0.25">
      <c r="A206" s="352"/>
      <c r="B206" s="352"/>
      <c r="C206" s="155"/>
      <c r="D206" s="155"/>
      <c r="E206" s="155"/>
      <c r="F206" s="217"/>
      <c r="G206" s="217"/>
      <c r="H206" s="217"/>
      <c r="I206" s="217"/>
      <c r="J206" s="217"/>
      <c r="K206" s="172" t="s">
        <v>198</v>
      </c>
      <c r="L206" s="31" t="s">
        <v>101</v>
      </c>
      <c r="M206" s="31" t="s">
        <v>101</v>
      </c>
      <c r="N206" s="318">
        <v>100</v>
      </c>
      <c r="O206" s="336"/>
      <c r="P206" s="316"/>
      <c r="Q206" s="112"/>
    </row>
    <row r="207" spans="1:17" ht="24" customHeight="1" x14ac:dyDescent="0.25">
      <c r="A207" s="352"/>
      <c r="B207" s="352"/>
      <c r="C207" s="155"/>
      <c r="D207" s="155"/>
      <c r="E207" s="155"/>
      <c r="F207" s="217"/>
      <c r="G207" s="217"/>
      <c r="H207" s="217"/>
      <c r="I207" s="217"/>
      <c r="J207" s="217"/>
      <c r="K207" s="281" t="s">
        <v>49</v>
      </c>
      <c r="L207" s="281"/>
      <c r="M207" s="281"/>
      <c r="N207" s="30">
        <f>(N189+N190+N191+N192+N193+N194+N195+N196+N197+N198+N199+N200+N201+N202+N203+N204)/16</f>
        <v>100.20539950062422</v>
      </c>
      <c r="O207" s="336"/>
      <c r="P207" s="316"/>
      <c r="Q207" s="112"/>
    </row>
    <row r="208" spans="1:17" s="61" customFormat="1" ht="33.75" customHeight="1" x14ac:dyDescent="0.25">
      <c r="A208" s="321">
        <v>19</v>
      </c>
      <c r="B208" s="321" t="s">
        <v>235</v>
      </c>
      <c r="C208" s="26">
        <v>1</v>
      </c>
      <c r="D208" s="26">
        <v>1</v>
      </c>
      <c r="E208" s="27">
        <f>D208/C208*100</f>
        <v>100</v>
      </c>
      <c r="F208" s="202" t="s">
        <v>6</v>
      </c>
      <c r="G208" s="234">
        <v>1911.3</v>
      </c>
      <c r="H208" s="234">
        <v>1911.3</v>
      </c>
      <c r="I208" s="28">
        <f>H208/G208*100</f>
        <v>100</v>
      </c>
      <c r="J208" s="33">
        <f>E208/I208*100</f>
        <v>100</v>
      </c>
      <c r="K208" s="65" t="s">
        <v>124</v>
      </c>
      <c r="L208" s="205">
        <v>400</v>
      </c>
      <c r="M208" s="205">
        <v>400</v>
      </c>
      <c r="N208" s="206">
        <f>M208/L208*100</f>
        <v>100</v>
      </c>
      <c r="O208" s="329">
        <f>N212*J208/100</f>
        <v>75</v>
      </c>
      <c r="P208" s="118" t="s">
        <v>311</v>
      </c>
      <c r="Q208" s="55"/>
    </row>
    <row r="209" spans="1:17" s="61" customFormat="1" ht="74.25" customHeight="1" x14ac:dyDescent="0.25">
      <c r="A209" s="321"/>
      <c r="B209" s="321"/>
      <c r="C209" s="282" t="s">
        <v>262</v>
      </c>
      <c r="D209" s="282"/>
      <c r="E209" s="282"/>
      <c r="F209" s="227" t="s">
        <v>51</v>
      </c>
      <c r="G209" s="235" t="s">
        <v>204</v>
      </c>
      <c r="H209" s="235">
        <v>599.1</v>
      </c>
      <c r="I209" s="37"/>
      <c r="J209" s="27"/>
      <c r="K209" s="228" t="s">
        <v>125</v>
      </c>
      <c r="L209" s="205">
        <v>0</v>
      </c>
      <c r="M209" s="205">
        <v>0</v>
      </c>
      <c r="N209" s="283">
        <v>0</v>
      </c>
      <c r="O209" s="329"/>
      <c r="P209" s="118"/>
      <c r="Q209" s="55"/>
    </row>
    <row r="210" spans="1:17" s="61" customFormat="1" ht="23.25" customHeight="1" x14ac:dyDescent="0.25">
      <c r="A210" s="321"/>
      <c r="B210" s="321"/>
      <c r="C210" s="282"/>
      <c r="D210" s="282"/>
      <c r="E210" s="282"/>
      <c r="F210" s="227" t="s">
        <v>55</v>
      </c>
      <c r="G210" s="235">
        <v>1312.2</v>
      </c>
      <c r="H210" s="235">
        <v>1312.2</v>
      </c>
      <c r="I210" s="37"/>
      <c r="J210" s="27"/>
      <c r="K210" s="228" t="s">
        <v>199</v>
      </c>
      <c r="L210" s="205">
        <v>32</v>
      </c>
      <c r="M210" s="205">
        <v>32</v>
      </c>
      <c r="N210" s="284">
        <f>M210/L210*100</f>
        <v>100</v>
      </c>
      <c r="O210" s="329"/>
      <c r="P210" s="118"/>
      <c r="Q210" s="55"/>
    </row>
    <row r="211" spans="1:17" s="61" customFormat="1" ht="35.25" customHeight="1" x14ac:dyDescent="0.25">
      <c r="A211" s="321"/>
      <c r="B211" s="321"/>
      <c r="C211" s="282"/>
      <c r="D211" s="282"/>
      <c r="E211" s="282"/>
      <c r="F211" s="227" t="s">
        <v>52</v>
      </c>
      <c r="G211" s="62" t="s">
        <v>204</v>
      </c>
      <c r="H211" s="212">
        <v>0</v>
      </c>
      <c r="I211" s="37"/>
      <c r="J211" s="27"/>
      <c r="K211" s="179" t="s">
        <v>229</v>
      </c>
      <c r="L211" s="63">
        <v>3</v>
      </c>
      <c r="M211" s="63">
        <v>3</v>
      </c>
      <c r="N211" s="285">
        <f>M211/L211*100</f>
        <v>100</v>
      </c>
      <c r="O211" s="329"/>
      <c r="P211" s="118"/>
      <c r="Q211" s="55"/>
    </row>
    <row r="212" spans="1:17" ht="30" customHeight="1" x14ac:dyDescent="0.25">
      <c r="A212" s="321"/>
      <c r="B212" s="321"/>
      <c r="C212" s="282"/>
      <c r="D212" s="282"/>
      <c r="E212" s="282"/>
      <c r="F212" s="227" t="s">
        <v>53</v>
      </c>
      <c r="G212" s="62" t="s">
        <v>204</v>
      </c>
      <c r="H212" s="212">
        <v>0</v>
      </c>
      <c r="I212" s="37"/>
      <c r="J212" s="217"/>
      <c r="K212" s="101" t="s">
        <v>49</v>
      </c>
      <c r="L212" s="63"/>
      <c r="M212" s="63"/>
      <c r="N212" s="286">
        <f>(N208+N209+N210+N211)/4</f>
        <v>75</v>
      </c>
      <c r="O212" s="329"/>
      <c r="P212" s="118"/>
      <c r="Q212" s="112"/>
    </row>
    <row r="213" spans="1:17" s="61" customFormat="1" ht="63.75" customHeight="1" x14ac:dyDescent="0.25">
      <c r="A213" s="321">
        <v>20</v>
      </c>
      <c r="B213" s="321" t="s">
        <v>285</v>
      </c>
      <c r="C213" s="157">
        <v>8</v>
      </c>
      <c r="D213" s="157">
        <v>8</v>
      </c>
      <c r="E213" s="158">
        <f>D213/C213*100</f>
        <v>100</v>
      </c>
      <c r="F213" s="202" t="s">
        <v>6</v>
      </c>
      <c r="G213" s="28">
        <v>1627.2</v>
      </c>
      <c r="H213" s="28">
        <v>1574.3</v>
      </c>
      <c r="I213" s="28">
        <f>H213/G213*100</f>
        <v>96.749016715830876</v>
      </c>
      <c r="J213" s="27">
        <f>E213/I213*100</f>
        <v>103.36022359143746</v>
      </c>
      <c r="K213" s="62" t="s">
        <v>137</v>
      </c>
      <c r="L213" s="62">
        <v>100</v>
      </c>
      <c r="M213" s="62">
        <v>100</v>
      </c>
      <c r="N213" s="225">
        <f>M213/L213*100</f>
        <v>100</v>
      </c>
      <c r="O213" s="337">
        <f>N218*J213/100</f>
        <v>90.440195642507774</v>
      </c>
      <c r="P213" s="118" t="s">
        <v>312</v>
      </c>
      <c r="Q213" s="55"/>
    </row>
    <row r="214" spans="1:17" s="61" customFormat="1" ht="63.75" customHeight="1" x14ac:dyDescent="0.25">
      <c r="A214" s="321"/>
      <c r="B214" s="321"/>
      <c r="C214" s="159" t="s">
        <v>313</v>
      </c>
      <c r="D214" s="160"/>
      <c r="E214" s="161"/>
      <c r="F214" s="227" t="s">
        <v>51</v>
      </c>
      <c r="G214" s="212">
        <v>0</v>
      </c>
      <c r="H214" s="212">
        <v>0</v>
      </c>
      <c r="I214" s="28">
        <v>0</v>
      </c>
      <c r="J214" s="26">
        <v>0</v>
      </c>
      <c r="K214" s="62" t="s">
        <v>138</v>
      </c>
      <c r="L214" s="62">
        <v>100</v>
      </c>
      <c r="M214" s="62">
        <v>50</v>
      </c>
      <c r="N214" s="225">
        <f>M214/L214*100</f>
        <v>50</v>
      </c>
      <c r="O214" s="337"/>
      <c r="P214" s="118"/>
      <c r="Q214" s="55"/>
    </row>
    <row r="215" spans="1:17" s="61" customFormat="1" ht="63.75" customHeight="1" x14ac:dyDescent="0.25">
      <c r="A215" s="321"/>
      <c r="B215" s="321"/>
      <c r="C215" s="162"/>
      <c r="D215" s="163"/>
      <c r="E215" s="164"/>
      <c r="F215" s="227" t="s">
        <v>50</v>
      </c>
      <c r="G215" s="212">
        <v>0</v>
      </c>
      <c r="H215" s="212">
        <v>0</v>
      </c>
      <c r="I215" s="28">
        <v>0</v>
      </c>
      <c r="J215" s="26">
        <v>0</v>
      </c>
      <c r="K215" s="62" t="s">
        <v>139</v>
      </c>
      <c r="L215" s="62">
        <v>0</v>
      </c>
      <c r="M215" s="62">
        <v>0</v>
      </c>
      <c r="N215" s="225">
        <v>100</v>
      </c>
      <c r="O215" s="337"/>
      <c r="P215" s="118"/>
      <c r="Q215" s="55"/>
    </row>
    <row r="216" spans="1:17" s="61" customFormat="1" ht="63.75" customHeight="1" x14ac:dyDescent="0.25">
      <c r="A216" s="321"/>
      <c r="B216" s="321"/>
      <c r="C216" s="162"/>
      <c r="D216" s="163"/>
      <c r="E216" s="164"/>
      <c r="F216" s="227" t="s">
        <v>52</v>
      </c>
      <c r="G216" s="212">
        <v>1627.2</v>
      </c>
      <c r="H216" s="212">
        <v>1574.3</v>
      </c>
      <c r="I216" s="28">
        <f>H216/G216*100</f>
        <v>96.749016715830876</v>
      </c>
      <c r="J216" s="26">
        <f>E216/I216*100</f>
        <v>0</v>
      </c>
      <c r="K216" s="62" t="s">
        <v>140</v>
      </c>
      <c r="L216" s="62">
        <v>0</v>
      </c>
      <c r="M216" s="62">
        <v>0</v>
      </c>
      <c r="N216" s="225">
        <v>100</v>
      </c>
      <c r="O216" s="337"/>
      <c r="P216" s="118"/>
      <c r="Q216" s="55"/>
    </row>
    <row r="217" spans="1:17" s="61" customFormat="1" ht="63.75" customHeight="1" x14ac:dyDescent="0.25">
      <c r="A217" s="321"/>
      <c r="B217" s="321"/>
      <c r="C217" s="162"/>
      <c r="D217" s="163"/>
      <c r="E217" s="164"/>
      <c r="F217" s="229" t="s">
        <v>53</v>
      </c>
      <c r="G217" s="212">
        <v>0</v>
      </c>
      <c r="H217" s="212">
        <v>0</v>
      </c>
      <c r="I217" s="28">
        <v>0</v>
      </c>
      <c r="J217" s="26">
        <v>0</v>
      </c>
      <c r="K217" s="179"/>
      <c r="L217" s="62"/>
      <c r="M217" s="62"/>
      <c r="N217" s="287"/>
      <c r="O217" s="337"/>
      <c r="P217" s="118"/>
      <c r="Q217" s="113"/>
    </row>
    <row r="218" spans="1:17" ht="73.5" customHeight="1" x14ac:dyDescent="0.25">
      <c r="A218" s="321"/>
      <c r="B218" s="321"/>
      <c r="C218" s="165"/>
      <c r="D218" s="166"/>
      <c r="E218" s="167"/>
      <c r="F218" s="217"/>
      <c r="G218" s="217"/>
      <c r="H218" s="217"/>
      <c r="I218" s="217"/>
      <c r="J218" s="217"/>
      <c r="K218" s="243" t="s">
        <v>49</v>
      </c>
      <c r="L218" s="243"/>
      <c r="M218" s="243"/>
      <c r="N218" s="168">
        <f>(N213+N214+N215+N216)/4</f>
        <v>87.5</v>
      </c>
      <c r="O218" s="337"/>
      <c r="P218" s="118"/>
      <c r="Q218" s="112"/>
    </row>
    <row r="219" spans="1:17" s="61" customFormat="1" ht="51.75" customHeight="1" x14ac:dyDescent="0.25">
      <c r="A219" s="321">
        <v>21</v>
      </c>
      <c r="B219" s="321" t="s">
        <v>286</v>
      </c>
      <c r="C219" s="52">
        <v>1</v>
      </c>
      <c r="D219" s="288">
        <v>1</v>
      </c>
      <c r="E219" s="288">
        <f>D219/C219*100</f>
        <v>100</v>
      </c>
      <c r="F219" s="260" t="s">
        <v>6</v>
      </c>
      <c r="G219" s="105">
        <v>423.48099999999999</v>
      </c>
      <c r="H219" s="105">
        <v>423.48099999999999</v>
      </c>
      <c r="I219" s="105">
        <f>H219/G219*100</f>
        <v>100</v>
      </c>
      <c r="J219" s="289">
        <f>E219/I219*100</f>
        <v>100</v>
      </c>
      <c r="K219" s="174" t="s">
        <v>230</v>
      </c>
      <c r="L219" s="205">
        <v>30</v>
      </c>
      <c r="M219" s="205">
        <v>0</v>
      </c>
      <c r="N219" s="290">
        <f>M219/L219*100</f>
        <v>0</v>
      </c>
      <c r="O219" s="338">
        <f>N221*J219/100</f>
        <v>50</v>
      </c>
      <c r="P219" s="71" t="s">
        <v>314</v>
      </c>
      <c r="Q219" s="55"/>
    </row>
    <row r="220" spans="1:17" s="61" customFormat="1" ht="58.5" customHeight="1" x14ac:dyDescent="0.25">
      <c r="A220" s="321"/>
      <c r="B220" s="321"/>
      <c r="C220" s="144" t="s">
        <v>315</v>
      </c>
      <c r="D220" s="144"/>
      <c r="E220" s="144"/>
      <c r="F220" s="266" t="s">
        <v>51</v>
      </c>
      <c r="G220" s="238"/>
      <c r="H220" s="238"/>
      <c r="I220" s="105"/>
      <c r="J220" s="240"/>
      <c r="K220" s="174" t="s">
        <v>231</v>
      </c>
      <c r="L220" s="205">
        <v>35</v>
      </c>
      <c r="M220" s="205">
        <v>35</v>
      </c>
      <c r="N220" s="291">
        <f>L220/M220*100</f>
        <v>100</v>
      </c>
      <c r="O220" s="338"/>
      <c r="P220" s="71"/>
      <c r="Q220" s="55"/>
    </row>
    <row r="221" spans="1:17" s="61" customFormat="1" ht="33" customHeight="1" x14ac:dyDescent="0.25">
      <c r="A221" s="321"/>
      <c r="B221" s="321"/>
      <c r="C221" s="144"/>
      <c r="D221" s="144"/>
      <c r="E221" s="144"/>
      <c r="F221" s="266" t="s">
        <v>50</v>
      </c>
      <c r="G221" s="106">
        <v>400</v>
      </c>
      <c r="H221" s="106">
        <v>400</v>
      </c>
      <c r="I221" s="105">
        <f>H221/G221*100</f>
        <v>100</v>
      </c>
      <c r="J221" s="240"/>
      <c r="K221" s="292" t="s">
        <v>49</v>
      </c>
      <c r="L221" s="319"/>
      <c r="M221" s="319"/>
      <c r="N221" s="206">
        <f>(N219+N220)/2</f>
        <v>50</v>
      </c>
      <c r="O221" s="338"/>
      <c r="P221" s="71"/>
      <c r="Q221" s="55"/>
    </row>
    <row r="222" spans="1:17" s="61" customFormat="1" ht="33" customHeight="1" x14ac:dyDescent="0.25">
      <c r="A222" s="321"/>
      <c r="B222" s="321"/>
      <c r="C222" s="144"/>
      <c r="D222" s="144"/>
      <c r="E222" s="144"/>
      <c r="F222" s="266" t="s">
        <v>52</v>
      </c>
      <c r="G222" s="106">
        <v>23.481000000000002</v>
      </c>
      <c r="H222" s="106">
        <v>23.481000000000002</v>
      </c>
      <c r="I222" s="105">
        <f>H222/G222*100</f>
        <v>100</v>
      </c>
      <c r="J222" s="294"/>
      <c r="K222" s="292"/>
      <c r="L222" s="319"/>
      <c r="M222" s="319"/>
      <c r="N222" s="206"/>
      <c r="O222" s="338"/>
      <c r="P222" s="71"/>
      <c r="Q222" s="55"/>
    </row>
    <row r="223" spans="1:17" s="61" customFormat="1" ht="33" customHeight="1" x14ac:dyDescent="0.25">
      <c r="A223" s="321"/>
      <c r="B223" s="321"/>
      <c r="C223" s="144"/>
      <c r="D223" s="144"/>
      <c r="E223" s="144"/>
      <c r="F223" s="270" t="s">
        <v>53</v>
      </c>
      <c r="G223" s="238"/>
      <c r="H223" s="238"/>
      <c r="I223" s="105"/>
      <c r="J223" s="240"/>
      <c r="K223" s="293"/>
      <c r="L223" s="319"/>
      <c r="M223" s="319"/>
      <c r="N223" s="206"/>
      <c r="O223" s="338"/>
      <c r="P223" s="71"/>
      <c r="Q223" s="113"/>
    </row>
    <row r="224" spans="1:17" s="61" customFormat="1" ht="33.75" customHeight="1" x14ac:dyDescent="0.25">
      <c r="A224" s="321">
        <v>22</v>
      </c>
      <c r="B224" s="321" t="s">
        <v>287</v>
      </c>
      <c r="C224" s="62">
        <v>13</v>
      </c>
      <c r="D224" s="62">
        <v>13</v>
      </c>
      <c r="E224" s="62">
        <f>D224/C224*100</f>
        <v>100</v>
      </c>
      <c r="F224" s="59" t="s">
        <v>6</v>
      </c>
      <c r="G224" s="57">
        <v>40019.9</v>
      </c>
      <c r="H224" s="37">
        <v>32552.6</v>
      </c>
      <c r="I224" s="37">
        <f>H224/G224*100</f>
        <v>81.341032836164004</v>
      </c>
      <c r="J224" s="295">
        <f>I224/E224*100</f>
        <v>81.341032836164004</v>
      </c>
      <c r="K224" s="109" t="s">
        <v>110</v>
      </c>
      <c r="L224" s="61">
        <v>1.962</v>
      </c>
      <c r="M224" s="61">
        <v>1.962</v>
      </c>
      <c r="N224" s="232">
        <f>M224/L224*100</f>
        <v>100</v>
      </c>
      <c r="O224" s="325">
        <f>N227*J224/100</f>
        <v>81.341032836164004</v>
      </c>
      <c r="P224" s="68" t="s">
        <v>337</v>
      </c>
      <c r="Q224" s="55"/>
    </row>
    <row r="225" spans="1:17" s="61" customFormat="1" ht="69.75" customHeight="1" x14ac:dyDescent="0.25">
      <c r="A225" s="321"/>
      <c r="B225" s="321"/>
      <c r="C225" s="192" t="s">
        <v>336</v>
      </c>
      <c r="D225" s="192"/>
      <c r="E225" s="192"/>
      <c r="F225" s="38" t="s">
        <v>51</v>
      </c>
      <c r="G225" s="296">
        <v>15948.6</v>
      </c>
      <c r="H225" s="296">
        <v>15948.6</v>
      </c>
      <c r="I225" s="37">
        <f>H225/G225*100</f>
        <v>100</v>
      </c>
      <c r="J225" s="65"/>
      <c r="K225" s="231" t="s">
        <v>111</v>
      </c>
      <c r="L225" s="61">
        <v>0.64</v>
      </c>
      <c r="M225" s="61">
        <v>0.64</v>
      </c>
      <c r="N225" s="232">
        <f>M225/L225*100</f>
        <v>100</v>
      </c>
      <c r="O225" s="325"/>
      <c r="P225" s="68"/>
      <c r="Q225" s="55"/>
    </row>
    <row r="226" spans="1:17" s="61" customFormat="1" ht="69.75" customHeight="1" x14ac:dyDescent="0.25">
      <c r="A226" s="321"/>
      <c r="B226" s="321"/>
      <c r="C226" s="192"/>
      <c r="D226" s="192"/>
      <c r="E226" s="192"/>
      <c r="F226" s="38" t="s">
        <v>55</v>
      </c>
      <c r="G226" s="296">
        <v>12921.5</v>
      </c>
      <c r="H226" s="296">
        <v>12871.5</v>
      </c>
      <c r="I226" s="37">
        <f>G226/H226*100</f>
        <v>100.38845511401158</v>
      </c>
      <c r="J226" s="37"/>
      <c r="K226" s="231" t="s">
        <v>185</v>
      </c>
      <c r="L226" s="173">
        <v>86.94</v>
      </c>
      <c r="M226" s="173">
        <v>86.94</v>
      </c>
      <c r="N226" s="181">
        <f>M226/L226*100</f>
        <v>100</v>
      </c>
      <c r="O226" s="325"/>
      <c r="P226" s="68"/>
      <c r="Q226" s="55"/>
    </row>
    <row r="227" spans="1:17" s="61" customFormat="1" ht="69.75" customHeight="1" x14ac:dyDescent="0.25">
      <c r="A227" s="321"/>
      <c r="B227" s="321"/>
      <c r="C227" s="192"/>
      <c r="D227" s="192"/>
      <c r="E227" s="192"/>
      <c r="F227" s="38" t="s">
        <v>52</v>
      </c>
      <c r="G227" s="173">
        <v>11149.8</v>
      </c>
      <c r="H227" s="235">
        <v>3732.5</v>
      </c>
      <c r="I227" s="37">
        <v>103.14</v>
      </c>
      <c r="J227" s="51"/>
      <c r="K227" s="70" t="s">
        <v>49</v>
      </c>
      <c r="L227" s="70"/>
      <c r="M227" s="70"/>
      <c r="N227" s="297">
        <f>(N224+N225+N226)/3</f>
        <v>100</v>
      </c>
      <c r="O227" s="325"/>
      <c r="P227" s="68"/>
      <c r="Q227" s="55"/>
    </row>
    <row r="228" spans="1:17" s="61" customFormat="1" ht="198" customHeight="1" x14ac:dyDescent="0.25">
      <c r="A228" s="321"/>
      <c r="B228" s="321"/>
      <c r="C228" s="192"/>
      <c r="D228" s="192"/>
      <c r="E228" s="192"/>
      <c r="F228" s="59" t="s">
        <v>53</v>
      </c>
      <c r="G228" s="36">
        <v>0</v>
      </c>
      <c r="H228" s="36">
        <v>0</v>
      </c>
      <c r="I228" s="37" t="e">
        <f>H228/G228*100</f>
        <v>#DIV/0!</v>
      </c>
      <c r="J228" s="65"/>
      <c r="K228" s="70"/>
      <c r="L228" s="70"/>
      <c r="M228" s="70"/>
      <c r="N228" s="297"/>
      <c r="O228" s="325"/>
      <c r="P228" s="68"/>
      <c r="Q228" s="113"/>
    </row>
    <row r="229" spans="1:17" s="61" customFormat="1" ht="37.5" customHeight="1" x14ac:dyDescent="0.25">
      <c r="A229" s="321">
        <v>23</v>
      </c>
      <c r="B229" s="321" t="s">
        <v>288</v>
      </c>
      <c r="C229" s="62">
        <v>13</v>
      </c>
      <c r="D229" s="298">
        <v>13</v>
      </c>
      <c r="E229" s="298">
        <v>100</v>
      </c>
      <c r="F229" s="229" t="s">
        <v>6</v>
      </c>
      <c r="G229" s="65">
        <v>0</v>
      </c>
      <c r="H229" s="65">
        <v>0</v>
      </c>
      <c r="I229" s="65">
        <v>0</v>
      </c>
      <c r="J229" s="65">
        <v>0</v>
      </c>
      <c r="K229" s="65" t="s">
        <v>142</v>
      </c>
      <c r="L229" s="205">
        <v>1</v>
      </c>
      <c r="M229" s="205">
        <v>1</v>
      </c>
      <c r="N229" s="290">
        <f>M229/L229*100</f>
        <v>100</v>
      </c>
      <c r="O229" s="338">
        <f>N234*J229/100</f>
        <v>0</v>
      </c>
      <c r="P229" s="118" t="s">
        <v>316</v>
      </c>
      <c r="Q229" s="55"/>
    </row>
    <row r="230" spans="1:17" s="61" customFormat="1" ht="66" customHeight="1" x14ac:dyDescent="0.25">
      <c r="A230" s="321"/>
      <c r="B230" s="321"/>
      <c r="C230" s="193" t="s">
        <v>317</v>
      </c>
      <c r="D230" s="193"/>
      <c r="E230" s="193"/>
      <c r="F230" s="227" t="s">
        <v>51</v>
      </c>
      <c r="G230" s="228">
        <v>0</v>
      </c>
      <c r="H230" s="228">
        <v>0</v>
      </c>
      <c r="I230" s="65">
        <v>0</v>
      </c>
      <c r="J230" s="65">
        <v>0</v>
      </c>
      <c r="K230" s="62" t="s">
        <v>182</v>
      </c>
      <c r="L230" s="205">
        <v>10</v>
      </c>
      <c r="M230" s="205">
        <v>10</v>
      </c>
      <c r="N230" s="290">
        <f>M230/L230*100</f>
        <v>100</v>
      </c>
      <c r="O230" s="338"/>
      <c r="P230" s="118"/>
      <c r="Q230" s="55"/>
    </row>
    <row r="231" spans="1:17" s="61" customFormat="1" ht="53.25" customHeight="1" x14ac:dyDescent="0.25">
      <c r="A231" s="321"/>
      <c r="B231" s="321"/>
      <c r="C231" s="193"/>
      <c r="D231" s="193"/>
      <c r="E231" s="193"/>
      <c r="F231" s="227" t="s">
        <v>50</v>
      </c>
      <c r="G231" s="228">
        <v>0</v>
      </c>
      <c r="H231" s="228">
        <v>0</v>
      </c>
      <c r="I231" s="65">
        <v>0</v>
      </c>
      <c r="J231" s="65">
        <v>0</v>
      </c>
      <c r="K231" s="62" t="s">
        <v>348</v>
      </c>
      <c r="L231" s="205">
        <v>5</v>
      </c>
      <c r="M231" s="205">
        <v>5</v>
      </c>
      <c r="N231" s="290">
        <f>M231/L231*100</f>
        <v>100</v>
      </c>
      <c r="O231" s="338"/>
      <c r="P231" s="118"/>
      <c r="Q231" s="55"/>
    </row>
    <row r="232" spans="1:17" s="61" customFormat="1" ht="53.25" customHeight="1" x14ac:dyDescent="0.25">
      <c r="A232" s="321"/>
      <c r="B232" s="321"/>
      <c r="C232" s="193"/>
      <c r="D232" s="193"/>
      <c r="E232" s="193"/>
      <c r="F232" s="227" t="s">
        <v>52</v>
      </c>
      <c r="G232" s="228">
        <v>0</v>
      </c>
      <c r="H232" s="228">
        <v>0</v>
      </c>
      <c r="I232" s="65">
        <v>0</v>
      </c>
      <c r="J232" s="65">
        <v>0</v>
      </c>
      <c r="K232" s="62" t="s">
        <v>183</v>
      </c>
      <c r="L232" s="205">
        <v>1</v>
      </c>
      <c r="M232" s="205">
        <v>1</v>
      </c>
      <c r="N232" s="290">
        <f>M232/L232*100</f>
        <v>100</v>
      </c>
      <c r="O232" s="338"/>
      <c r="P232" s="118"/>
      <c r="Q232" s="55"/>
    </row>
    <row r="233" spans="1:17" s="61" customFormat="1" ht="21" customHeight="1" x14ac:dyDescent="0.25">
      <c r="A233" s="321"/>
      <c r="B233" s="321"/>
      <c r="C233" s="193"/>
      <c r="D233" s="193"/>
      <c r="E233" s="193"/>
      <c r="F233" s="230" t="s">
        <v>53</v>
      </c>
      <c r="G233" s="299">
        <v>0</v>
      </c>
      <c r="H233" s="299">
        <v>0</v>
      </c>
      <c r="I233" s="69">
        <v>0</v>
      </c>
      <c r="J233" s="69">
        <v>0</v>
      </c>
      <c r="K233" s="62" t="s">
        <v>143</v>
      </c>
      <c r="L233" s="205">
        <v>1</v>
      </c>
      <c r="M233" s="205">
        <v>1</v>
      </c>
      <c r="N233" s="290">
        <f>M233/L233*100</f>
        <v>100</v>
      </c>
      <c r="O233" s="338"/>
      <c r="P233" s="118"/>
      <c r="Q233" s="113"/>
    </row>
    <row r="234" spans="1:17" ht="74.25" customHeight="1" x14ac:dyDescent="0.25">
      <c r="A234" s="321"/>
      <c r="B234" s="321"/>
      <c r="C234" s="193"/>
      <c r="D234" s="193"/>
      <c r="E234" s="193"/>
      <c r="F234" s="230"/>
      <c r="G234" s="299"/>
      <c r="H234" s="299"/>
      <c r="I234" s="69"/>
      <c r="J234" s="69"/>
      <c r="K234" s="70" t="s">
        <v>49</v>
      </c>
      <c r="L234" s="70"/>
      <c r="M234" s="70"/>
      <c r="N234" s="205">
        <f>(N229+N230+N231+N232+N233)/5</f>
        <v>100</v>
      </c>
      <c r="O234" s="338"/>
      <c r="P234" s="118"/>
      <c r="Q234" s="112"/>
    </row>
    <row r="235" spans="1:17" s="61" customFormat="1" ht="63" customHeight="1" x14ac:dyDescent="0.25">
      <c r="A235" s="321">
        <v>24</v>
      </c>
      <c r="B235" s="321" t="s">
        <v>289</v>
      </c>
      <c r="C235" s="62">
        <v>5</v>
      </c>
      <c r="D235" s="62">
        <v>5</v>
      </c>
      <c r="E235" s="300">
        <f>D235/C235*100</f>
        <v>100</v>
      </c>
      <c r="F235" s="229" t="s">
        <v>6</v>
      </c>
      <c r="G235" s="65">
        <v>0</v>
      </c>
      <c r="H235" s="65">
        <v>0</v>
      </c>
      <c r="I235" s="65">
        <v>0</v>
      </c>
      <c r="J235" s="50" t="s">
        <v>204</v>
      </c>
      <c r="K235" s="65" t="s">
        <v>191</v>
      </c>
      <c r="L235" s="205">
        <v>8</v>
      </c>
      <c r="M235" s="205">
        <v>8</v>
      </c>
      <c r="N235" s="290">
        <f>M235/L235*100</f>
        <v>100</v>
      </c>
      <c r="O235" s="338">
        <v>0</v>
      </c>
      <c r="P235" s="118" t="s">
        <v>318</v>
      </c>
      <c r="Q235" s="55"/>
    </row>
    <row r="236" spans="1:17" s="61" customFormat="1" ht="39.75" customHeight="1" x14ac:dyDescent="0.25">
      <c r="A236" s="321"/>
      <c r="B236" s="321"/>
      <c r="C236" s="193" t="s">
        <v>319</v>
      </c>
      <c r="D236" s="193"/>
      <c r="E236" s="193"/>
      <c r="F236" s="227" t="s">
        <v>51</v>
      </c>
      <c r="G236" s="228">
        <v>0</v>
      </c>
      <c r="H236" s="228">
        <v>0</v>
      </c>
      <c r="I236" s="65">
        <v>0</v>
      </c>
      <c r="J236" s="65"/>
      <c r="K236" s="62" t="s">
        <v>192</v>
      </c>
      <c r="L236" s="205">
        <v>0</v>
      </c>
      <c r="M236" s="205">
        <v>0</v>
      </c>
      <c r="N236" s="290">
        <v>100</v>
      </c>
      <c r="O236" s="338"/>
      <c r="P236" s="118"/>
      <c r="Q236" s="55"/>
    </row>
    <row r="237" spans="1:17" s="61" customFormat="1" ht="39.75" customHeight="1" x14ac:dyDescent="0.25">
      <c r="A237" s="321"/>
      <c r="B237" s="321"/>
      <c r="C237" s="193"/>
      <c r="D237" s="193"/>
      <c r="E237" s="193"/>
      <c r="F237" s="227" t="s">
        <v>193</v>
      </c>
      <c r="G237" s="228">
        <v>0</v>
      </c>
      <c r="H237" s="228">
        <v>0</v>
      </c>
      <c r="I237" s="50">
        <v>0</v>
      </c>
      <c r="J237" s="50"/>
      <c r="K237" s="62" t="s">
        <v>194</v>
      </c>
      <c r="L237" s="205">
        <v>0</v>
      </c>
      <c r="M237" s="205">
        <v>0</v>
      </c>
      <c r="N237" s="290">
        <v>100</v>
      </c>
      <c r="O237" s="338"/>
      <c r="P237" s="118"/>
      <c r="Q237" s="55"/>
    </row>
    <row r="238" spans="1:17" s="61" customFormat="1" ht="39.75" customHeight="1" x14ac:dyDescent="0.25">
      <c r="A238" s="321"/>
      <c r="B238" s="321"/>
      <c r="C238" s="193"/>
      <c r="D238" s="193"/>
      <c r="E238" s="193"/>
      <c r="F238" s="227" t="s">
        <v>52</v>
      </c>
      <c r="G238" s="228">
        <v>0</v>
      </c>
      <c r="H238" s="228">
        <v>0</v>
      </c>
      <c r="I238" s="50">
        <v>0</v>
      </c>
      <c r="J238" s="50"/>
      <c r="K238" s="62" t="s">
        <v>195</v>
      </c>
      <c r="L238" s="205">
        <v>0</v>
      </c>
      <c r="M238" s="205">
        <v>0</v>
      </c>
      <c r="N238" s="290">
        <v>100</v>
      </c>
      <c r="O238" s="338"/>
      <c r="P238" s="118"/>
      <c r="Q238" s="55"/>
    </row>
    <row r="239" spans="1:17" s="61" customFormat="1" ht="39.75" customHeight="1" x14ac:dyDescent="0.25">
      <c r="A239" s="321"/>
      <c r="B239" s="321"/>
      <c r="C239" s="193"/>
      <c r="D239" s="193"/>
      <c r="E239" s="193"/>
      <c r="F239" s="229" t="s">
        <v>53</v>
      </c>
      <c r="G239" s="228">
        <v>0</v>
      </c>
      <c r="H239" s="228">
        <v>0</v>
      </c>
      <c r="I239" s="65">
        <v>0</v>
      </c>
      <c r="J239" s="65"/>
      <c r="K239" s="70" t="s">
        <v>49</v>
      </c>
      <c r="L239" s="70"/>
      <c r="M239" s="70"/>
      <c r="N239" s="290">
        <f>(N235+N236+N237+N238)/4</f>
        <v>100</v>
      </c>
      <c r="O239" s="338"/>
      <c r="P239" s="118"/>
      <c r="Q239" s="113"/>
    </row>
    <row r="240" spans="1:17" ht="35.25" customHeight="1" x14ac:dyDescent="0.25">
      <c r="A240" s="321">
        <v>25</v>
      </c>
      <c r="B240" s="321" t="s">
        <v>339</v>
      </c>
      <c r="C240" s="53">
        <v>11</v>
      </c>
      <c r="D240" s="53">
        <v>11</v>
      </c>
      <c r="E240" s="53">
        <v>100</v>
      </c>
      <c r="F240" s="35" t="s">
        <v>6</v>
      </c>
      <c r="G240" s="62">
        <v>0</v>
      </c>
      <c r="H240" s="62">
        <v>0</v>
      </c>
      <c r="I240" s="28">
        <v>100</v>
      </c>
      <c r="J240" s="26">
        <v>100</v>
      </c>
      <c r="K240" s="62" t="s">
        <v>263</v>
      </c>
      <c r="L240" s="61">
        <v>46.3</v>
      </c>
      <c r="M240" s="61">
        <v>52.4</v>
      </c>
      <c r="N240" s="110">
        <f>M240/L240*100%</f>
        <v>1.1317494600431965</v>
      </c>
      <c r="O240" s="324">
        <v>135</v>
      </c>
      <c r="P240" s="68" t="s">
        <v>340</v>
      </c>
      <c r="Q240" s="112"/>
    </row>
    <row r="241" spans="1:17" ht="51" customHeight="1" x14ac:dyDescent="0.25">
      <c r="A241" s="321"/>
      <c r="B241" s="321"/>
      <c r="C241" s="71" t="s">
        <v>338</v>
      </c>
      <c r="D241" s="71"/>
      <c r="E241" s="71"/>
      <c r="F241" s="38" t="s">
        <v>51</v>
      </c>
      <c r="G241" s="62">
        <v>0</v>
      </c>
      <c r="H241" s="62">
        <v>0</v>
      </c>
      <c r="I241" s="28">
        <v>0</v>
      </c>
      <c r="J241" s="26">
        <v>0</v>
      </c>
      <c r="K241" s="62" t="s">
        <v>264</v>
      </c>
      <c r="L241" s="62">
        <v>1200</v>
      </c>
      <c r="M241" s="62">
        <v>1873</v>
      </c>
      <c r="N241" s="110">
        <f>M241/L241*100%</f>
        <v>1.5608333333333333</v>
      </c>
      <c r="O241" s="324"/>
      <c r="P241" s="68"/>
      <c r="Q241" s="112"/>
    </row>
    <row r="242" spans="1:17" ht="51" customHeight="1" x14ac:dyDescent="0.25">
      <c r="A242" s="321"/>
      <c r="B242" s="321"/>
      <c r="C242" s="71"/>
      <c r="D242" s="71"/>
      <c r="E242" s="71"/>
      <c r="F242" s="38" t="s">
        <v>50</v>
      </c>
      <c r="G242" s="62">
        <v>0</v>
      </c>
      <c r="H242" s="62">
        <v>0</v>
      </c>
      <c r="I242" s="28">
        <v>0</v>
      </c>
      <c r="J242" s="26">
        <v>0</v>
      </c>
      <c r="O242" s="324"/>
      <c r="P242" s="68"/>
      <c r="Q242" s="112"/>
    </row>
    <row r="243" spans="1:17" ht="51" customHeight="1" x14ac:dyDescent="0.25">
      <c r="A243" s="321"/>
      <c r="B243" s="321"/>
      <c r="C243" s="71"/>
      <c r="D243" s="71"/>
      <c r="E243" s="71"/>
      <c r="F243" s="38" t="s">
        <v>52</v>
      </c>
      <c r="G243" s="62">
        <v>0</v>
      </c>
      <c r="H243" s="62">
        <v>0</v>
      </c>
      <c r="I243" s="28">
        <v>0</v>
      </c>
      <c r="J243" s="26">
        <v>0</v>
      </c>
      <c r="O243" s="324"/>
      <c r="P243" s="68"/>
      <c r="Q243" s="112"/>
    </row>
    <row r="244" spans="1:17" ht="51" customHeight="1" x14ac:dyDescent="0.25">
      <c r="A244" s="321"/>
      <c r="B244" s="321"/>
      <c r="C244" s="71"/>
      <c r="D244" s="71"/>
      <c r="E244" s="71"/>
      <c r="F244" s="59" t="s">
        <v>53</v>
      </c>
      <c r="G244" s="62">
        <v>0</v>
      </c>
      <c r="H244" s="62">
        <v>0</v>
      </c>
      <c r="I244" s="28">
        <v>100</v>
      </c>
      <c r="J244" s="26">
        <v>100</v>
      </c>
      <c r="O244" s="324"/>
      <c r="P244" s="68"/>
      <c r="Q244" s="112"/>
    </row>
    <row r="245" spans="1:17" ht="127.5" customHeight="1" x14ac:dyDescent="0.25">
      <c r="A245" s="321"/>
      <c r="B245" s="321"/>
      <c r="C245" s="71"/>
      <c r="D245" s="71"/>
      <c r="E245" s="71"/>
      <c r="F245" s="71"/>
      <c r="G245" s="71"/>
      <c r="H245" s="71"/>
      <c r="I245" s="71"/>
      <c r="J245" s="71"/>
      <c r="K245" s="70" t="s">
        <v>49</v>
      </c>
      <c r="L245" s="70"/>
      <c r="M245" s="70"/>
      <c r="N245" s="61">
        <v>100</v>
      </c>
      <c r="Q245" s="112"/>
    </row>
    <row r="246" spans="1:17" ht="98.25" customHeight="1" x14ac:dyDescent="0.25">
      <c r="A246" s="352">
        <v>26</v>
      </c>
      <c r="B246" s="352" t="s">
        <v>341</v>
      </c>
      <c r="C246" s="34">
        <v>1</v>
      </c>
      <c r="D246" s="301">
        <v>1</v>
      </c>
      <c r="E246" s="302">
        <f>D246/C246*100</f>
        <v>100</v>
      </c>
      <c r="F246" s="245" t="s">
        <v>6</v>
      </c>
      <c r="G246" s="105">
        <f>G247+G248+G249+G250</f>
        <v>910</v>
      </c>
      <c r="H246" s="105">
        <f>H247+H248+H249+H250</f>
        <v>320</v>
      </c>
      <c r="I246" s="105">
        <f>H246/G246*100</f>
        <v>35.164835164835168</v>
      </c>
      <c r="J246" s="289">
        <f>E246/I246*100</f>
        <v>284.37499999999994</v>
      </c>
      <c r="K246" s="174" t="s">
        <v>342</v>
      </c>
      <c r="L246" s="61">
        <v>2</v>
      </c>
      <c r="M246" s="61">
        <v>1</v>
      </c>
      <c r="N246" s="181">
        <f>M246/L246*100</f>
        <v>50</v>
      </c>
      <c r="O246" s="325">
        <f>N248*J246/100</f>
        <v>71.093749999999986</v>
      </c>
      <c r="P246" s="71" t="s">
        <v>343</v>
      </c>
      <c r="Q246" s="112"/>
    </row>
    <row r="247" spans="1:17" ht="53.25" customHeight="1" x14ac:dyDescent="0.25">
      <c r="A247" s="352"/>
      <c r="B247" s="352"/>
      <c r="C247" s="71" t="s">
        <v>344</v>
      </c>
      <c r="D247" s="71"/>
      <c r="E247" s="71"/>
      <c r="F247" s="246" t="s">
        <v>51</v>
      </c>
      <c r="G247" s="303"/>
      <c r="H247" s="303"/>
      <c r="I247" s="105"/>
      <c r="J247" s="240"/>
      <c r="K247" s="174" t="s">
        <v>345</v>
      </c>
      <c r="L247" s="61">
        <v>0</v>
      </c>
      <c r="M247" s="61">
        <v>0</v>
      </c>
      <c r="N247" s="304">
        <v>0</v>
      </c>
      <c r="O247" s="325"/>
      <c r="P247" s="71"/>
      <c r="Q247" s="112"/>
    </row>
    <row r="248" spans="1:17" ht="51" customHeight="1" x14ac:dyDescent="0.25">
      <c r="A248" s="352"/>
      <c r="B248" s="352"/>
      <c r="C248" s="71"/>
      <c r="D248" s="71"/>
      <c r="E248" s="71"/>
      <c r="F248" s="246" t="s">
        <v>50</v>
      </c>
      <c r="G248" s="104">
        <v>364</v>
      </c>
      <c r="H248" s="104">
        <v>128</v>
      </c>
      <c r="I248" s="105">
        <f>H248/G248*100</f>
        <v>35.164835164835168</v>
      </c>
      <c r="J248" s="240"/>
      <c r="K248" s="292" t="s">
        <v>49</v>
      </c>
      <c r="L248" s="319"/>
      <c r="M248" s="319"/>
      <c r="N248" s="320">
        <f>(N246+N247)/2</f>
        <v>25</v>
      </c>
      <c r="O248" s="325"/>
      <c r="P248" s="71"/>
      <c r="Q248" s="112"/>
    </row>
    <row r="249" spans="1:17" ht="36" customHeight="1" x14ac:dyDescent="0.25">
      <c r="A249" s="352"/>
      <c r="B249" s="352"/>
      <c r="C249" s="71"/>
      <c r="D249" s="71"/>
      <c r="E249" s="71"/>
      <c r="F249" s="246" t="s">
        <v>52</v>
      </c>
      <c r="G249" s="104">
        <v>546</v>
      </c>
      <c r="H249" s="104">
        <v>192</v>
      </c>
      <c r="I249" s="105">
        <f>H249/G249*100</f>
        <v>35.164835164835168</v>
      </c>
      <c r="J249" s="294"/>
      <c r="K249" s="292"/>
      <c r="L249" s="319"/>
      <c r="M249" s="319"/>
      <c r="N249" s="320"/>
      <c r="O249" s="325"/>
      <c r="P249" s="71"/>
      <c r="Q249" s="112"/>
    </row>
    <row r="250" spans="1:17" ht="22.5" customHeight="1" x14ac:dyDescent="0.25">
      <c r="A250" s="352"/>
      <c r="B250" s="352"/>
      <c r="C250" s="71"/>
      <c r="D250" s="71"/>
      <c r="E250" s="71"/>
      <c r="F250" s="247" t="s">
        <v>53</v>
      </c>
      <c r="G250" s="303"/>
      <c r="H250" s="303"/>
      <c r="I250" s="105"/>
      <c r="J250" s="240"/>
      <c r="K250" s="293"/>
      <c r="L250" s="319"/>
      <c r="M250" s="319"/>
      <c r="N250" s="320"/>
      <c r="O250" s="325"/>
      <c r="P250" s="71"/>
      <c r="Q250" s="112"/>
    </row>
    <row r="251" spans="1:17" x14ac:dyDescent="0.25">
      <c r="A251" s="326"/>
      <c r="B251" s="326"/>
      <c r="C251" s="56"/>
      <c r="D251" s="56"/>
      <c r="E251" s="56"/>
      <c r="F251" s="56"/>
      <c r="G251" s="56"/>
      <c r="H251" s="56"/>
      <c r="I251" s="56"/>
      <c r="J251" s="56"/>
      <c r="K251" s="56"/>
      <c r="L251" s="56"/>
      <c r="M251" s="56"/>
      <c r="N251" s="56"/>
      <c r="O251" s="339"/>
      <c r="P251" s="56"/>
    </row>
  </sheetData>
  <mergeCells count="174">
    <mergeCell ref="A246:A250"/>
    <mergeCell ref="C247:E250"/>
    <mergeCell ref="O246:O250"/>
    <mergeCell ref="P246:P250"/>
    <mergeCell ref="B246:B250"/>
    <mergeCell ref="A235:A239"/>
    <mergeCell ref="B235:B239"/>
    <mergeCell ref="O235:O239"/>
    <mergeCell ref="P235:P239"/>
    <mergeCell ref="C236:E239"/>
    <mergeCell ref="K239:M239"/>
    <mergeCell ref="K234:M234"/>
    <mergeCell ref="A213:A218"/>
    <mergeCell ref="B213:B218"/>
    <mergeCell ref="O213:O218"/>
    <mergeCell ref="P213:P218"/>
    <mergeCell ref="C214:E218"/>
    <mergeCell ref="K218:M218"/>
    <mergeCell ref="A219:A223"/>
    <mergeCell ref="B219:B223"/>
    <mergeCell ref="O219:O223"/>
    <mergeCell ref="P219:P223"/>
    <mergeCell ref="C220:E223"/>
    <mergeCell ref="O240:O244"/>
    <mergeCell ref="P240:P244"/>
    <mergeCell ref="F245:J245"/>
    <mergeCell ref="K245:M245"/>
    <mergeCell ref="C241:E245"/>
    <mergeCell ref="B240:B245"/>
    <mergeCell ref="A240:A245"/>
    <mergeCell ref="A224:A228"/>
    <mergeCell ref="B224:B228"/>
    <mergeCell ref="O224:O228"/>
    <mergeCell ref="P224:P228"/>
    <mergeCell ref="C225:E228"/>
    <mergeCell ref="K227:M228"/>
    <mergeCell ref="N227:N228"/>
    <mergeCell ref="A229:A234"/>
    <mergeCell ref="B229:B234"/>
    <mergeCell ref="O229:O234"/>
    <mergeCell ref="P229:P234"/>
    <mergeCell ref="C230:E234"/>
    <mergeCell ref="F233:F234"/>
    <mergeCell ref="G233:G234"/>
    <mergeCell ref="H233:H234"/>
    <mergeCell ref="I233:I234"/>
    <mergeCell ref="J233:J234"/>
    <mergeCell ref="B189:B207"/>
    <mergeCell ref="O189:O207"/>
    <mergeCell ref="P189:P207"/>
    <mergeCell ref="C190:E207"/>
    <mergeCell ref="K207:M207"/>
    <mergeCell ref="A208:A212"/>
    <mergeCell ref="B208:B212"/>
    <mergeCell ref="O208:O212"/>
    <mergeCell ref="P208:P212"/>
    <mergeCell ref="C209:E212"/>
    <mergeCell ref="A189:A207"/>
    <mergeCell ref="A169:A177"/>
    <mergeCell ref="B169:B177"/>
    <mergeCell ref="A178:A188"/>
    <mergeCell ref="B178:B188"/>
    <mergeCell ref="O178:O188"/>
    <mergeCell ref="P178:P188"/>
    <mergeCell ref="C179:E188"/>
    <mergeCell ref="K188:M188"/>
    <mergeCell ref="A133:A140"/>
    <mergeCell ref="B133:B140"/>
    <mergeCell ref="O133:O138"/>
    <mergeCell ref="P133:P140"/>
    <mergeCell ref="C134:E140"/>
    <mergeCell ref="F138:J140"/>
    <mergeCell ref="A141:A168"/>
    <mergeCell ref="B141:B168"/>
    <mergeCell ref="O141:O168"/>
    <mergeCell ref="P141:P168"/>
    <mergeCell ref="C142:E168"/>
    <mergeCell ref="F146:J168"/>
    <mergeCell ref="K177:M177"/>
    <mergeCell ref="P169:P177"/>
    <mergeCell ref="C170:E177"/>
    <mergeCell ref="O169:O177"/>
    <mergeCell ref="F115:J115"/>
    <mergeCell ref="K115:M115"/>
    <mergeCell ref="B121:B126"/>
    <mergeCell ref="A121:A126"/>
    <mergeCell ref="A127:A132"/>
    <mergeCell ref="B127:B132"/>
    <mergeCell ref="O127:O132"/>
    <mergeCell ref="P127:P132"/>
    <mergeCell ref="C128:E132"/>
    <mergeCell ref="K128:N131"/>
    <mergeCell ref="F132:J132"/>
    <mergeCell ref="O121:O125"/>
    <mergeCell ref="P121:P125"/>
    <mergeCell ref="K122:N125"/>
    <mergeCell ref="F126:J126"/>
    <mergeCell ref="K126:M126"/>
    <mergeCell ref="C122:E126"/>
    <mergeCell ref="A92:A97"/>
    <mergeCell ref="B92:B97"/>
    <mergeCell ref="O92:O97"/>
    <mergeCell ref="P92:P97"/>
    <mergeCell ref="C93:E97"/>
    <mergeCell ref="K93:N96"/>
    <mergeCell ref="K97:M97"/>
    <mergeCell ref="A116:A120"/>
    <mergeCell ref="O116:O120"/>
    <mergeCell ref="P116:P120"/>
    <mergeCell ref="C117:E120"/>
    <mergeCell ref="K120:M120"/>
    <mergeCell ref="B116:B120"/>
    <mergeCell ref="A98:A109"/>
    <mergeCell ref="B98:B109"/>
    <mergeCell ref="O98:O109"/>
    <mergeCell ref="P98:P109"/>
    <mergeCell ref="C99:E109"/>
    <mergeCell ref="K109:M109"/>
    <mergeCell ref="A110:A115"/>
    <mergeCell ref="B110:B115"/>
    <mergeCell ref="O110:O115"/>
    <mergeCell ref="P110:P115"/>
    <mergeCell ref="C111:E115"/>
    <mergeCell ref="O79:O84"/>
    <mergeCell ref="P79:P84"/>
    <mergeCell ref="F84:J84"/>
    <mergeCell ref="K84:M84"/>
    <mergeCell ref="A86:A91"/>
    <mergeCell ref="B86:B91"/>
    <mergeCell ref="O86:O91"/>
    <mergeCell ref="P86:P91"/>
    <mergeCell ref="C87:E91"/>
    <mergeCell ref="K91:M91"/>
    <mergeCell ref="A79:A85"/>
    <mergeCell ref="B79:B85"/>
    <mergeCell ref="C80:E85"/>
    <mergeCell ref="A42:A67"/>
    <mergeCell ref="B42:B67"/>
    <mergeCell ref="O42:O67"/>
    <mergeCell ref="P42:P67"/>
    <mergeCell ref="C43:E67"/>
    <mergeCell ref="F47:J67"/>
    <mergeCell ref="K67:M67"/>
    <mergeCell ref="A68:A78"/>
    <mergeCell ref="B68:B78"/>
    <mergeCell ref="O68:O78"/>
    <mergeCell ref="P68:P78"/>
    <mergeCell ref="C69:E78"/>
    <mergeCell ref="K78:M78"/>
    <mergeCell ref="C33:E41"/>
    <mergeCell ref="A6:A25"/>
    <mergeCell ref="B6:B25"/>
    <mergeCell ref="O6:O25"/>
    <mergeCell ref="P6:P25"/>
    <mergeCell ref="C7:E25"/>
    <mergeCell ref="F11:J25"/>
    <mergeCell ref="K25:M25"/>
    <mergeCell ref="O32:O41"/>
    <mergeCell ref="B32:B41"/>
    <mergeCell ref="A32:A41"/>
    <mergeCell ref="K41:M41"/>
    <mergeCell ref="P32:P41"/>
    <mergeCell ref="J1:P1"/>
    <mergeCell ref="I3:N3"/>
    <mergeCell ref="P3:P4"/>
    <mergeCell ref="B2:P2"/>
    <mergeCell ref="C3:E3"/>
    <mergeCell ref="F3:H3"/>
    <mergeCell ref="A26:A31"/>
    <mergeCell ref="B26:B31"/>
    <mergeCell ref="O26:O31"/>
    <mergeCell ref="P26:P31"/>
    <mergeCell ref="C27:E31"/>
    <mergeCell ref="K31:M31"/>
  </mergeCells>
  <hyperlinks>
    <hyperlink ref="K192" r:id="rId1" display="consultantplus://offline/ref=24BAD00E7DCC1A3E2361C500020EF1DB0431DB4FE1D5E5CD07450D4CB3A76BD24BA4F371C18A8C33423B3Ea1uDH"/>
  </hyperlinks>
  <printOptions horizontalCentered="1"/>
  <pageMargins left="0.19685039370078741" right="0.19685039370078741" top="0.19685039370078741" bottom="0.19685039370078741" header="0" footer="0"/>
  <pageSetup paperSize="9" scale="34" fitToHeight="12" orientation="landscap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P42"/>
  <sheetViews>
    <sheetView zoomScale="54" zoomScaleNormal="54" workbookViewId="0">
      <selection activeCell="H20" sqref="H20"/>
    </sheetView>
  </sheetViews>
  <sheetFormatPr defaultRowHeight="15" x14ac:dyDescent="0.25"/>
  <cols>
    <col min="1" max="1" width="4" customWidth="1"/>
    <col min="2" max="2" width="20.42578125" customWidth="1"/>
    <col min="3" max="3" width="20.28515625" customWidth="1"/>
    <col min="4" max="4" width="14" customWidth="1"/>
    <col min="5" max="5" width="13.28515625" customWidth="1"/>
    <col min="6" max="7" width="19.42578125" customWidth="1"/>
    <col min="8" max="8" width="18.140625" customWidth="1"/>
    <col min="9" max="9" width="19.42578125" customWidth="1"/>
    <col min="10" max="10" width="20.140625" customWidth="1"/>
    <col min="11" max="11" width="18.28515625" customWidth="1"/>
    <col min="12" max="12" width="23.5703125" customWidth="1"/>
    <col min="13" max="13" width="17.7109375" customWidth="1"/>
    <col min="14" max="14" width="20.85546875" customWidth="1"/>
    <col min="15" max="15" width="46.42578125" customWidth="1"/>
    <col min="16" max="16" width="16.5703125" customWidth="1"/>
  </cols>
  <sheetData>
    <row r="1" spans="1:16" ht="21.6" customHeight="1" x14ac:dyDescent="0.25">
      <c r="M1" s="19"/>
      <c r="N1" s="19"/>
      <c r="O1" s="19" t="s">
        <v>24</v>
      </c>
      <c r="P1" s="19"/>
    </row>
    <row r="2" spans="1:16" ht="21" customHeight="1" x14ac:dyDescent="0.25">
      <c r="M2" s="20"/>
      <c r="N2" s="20"/>
      <c r="O2" s="20" t="s">
        <v>35</v>
      </c>
      <c r="P2" s="20"/>
    </row>
    <row r="3" spans="1:16" ht="19.899999999999999" customHeight="1" x14ac:dyDescent="0.25">
      <c r="M3" s="20"/>
      <c r="N3" s="20"/>
      <c r="O3" s="20" t="s">
        <v>25</v>
      </c>
      <c r="P3" s="20"/>
    </row>
    <row r="4" spans="1:16" ht="23.45" customHeight="1" x14ac:dyDescent="0.25">
      <c r="M4" s="20"/>
      <c r="N4" s="20"/>
      <c r="O4" s="20" t="s">
        <v>26</v>
      </c>
      <c r="P4" s="20"/>
    </row>
    <row r="5" spans="1:16" ht="26.45" customHeight="1" x14ac:dyDescent="0.3">
      <c r="A5" s="73" t="s">
        <v>32</v>
      </c>
      <c r="B5" s="73"/>
      <c r="C5" s="73"/>
      <c r="D5" s="73"/>
      <c r="E5" s="73"/>
      <c r="F5" s="73"/>
      <c r="G5" s="73"/>
      <c r="H5" s="73"/>
      <c r="I5" s="73"/>
      <c r="J5" s="73"/>
      <c r="K5" s="73"/>
      <c r="L5" s="73"/>
      <c r="M5" s="73"/>
      <c r="N5" s="73"/>
      <c r="O5" s="73"/>
    </row>
    <row r="6" spans="1:16" ht="23.45" customHeight="1" x14ac:dyDescent="0.25"/>
    <row r="7" spans="1:16" s="1" customFormat="1" ht="45.6" customHeight="1" x14ac:dyDescent="0.25">
      <c r="A7" s="74" t="s">
        <v>0</v>
      </c>
      <c r="B7" s="74" t="s">
        <v>12</v>
      </c>
      <c r="C7" s="75" t="s">
        <v>13</v>
      </c>
      <c r="D7" s="75" t="s">
        <v>3</v>
      </c>
      <c r="E7" s="75" t="s">
        <v>18</v>
      </c>
      <c r="F7" s="77" t="s">
        <v>15</v>
      </c>
      <c r="G7" s="78"/>
      <c r="H7" s="78"/>
      <c r="I7" s="78"/>
      <c r="J7" s="78"/>
      <c r="K7" s="79"/>
      <c r="L7" s="80" t="s">
        <v>17</v>
      </c>
      <c r="M7" s="82" t="s">
        <v>1</v>
      </c>
      <c r="N7" s="83"/>
      <c r="O7" s="75" t="s">
        <v>33</v>
      </c>
      <c r="P7" s="75" t="s">
        <v>2</v>
      </c>
    </row>
    <row r="8" spans="1:16" s="1" customFormat="1" ht="77.45" customHeight="1" x14ac:dyDescent="0.25">
      <c r="A8" s="75"/>
      <c r="B8" s="75"/>
      <c r="C8" s="76"/>
      <c r="D8" s="76"/>
      <c r="E8" s="76"/>
      <c r="F8" s="2" t="s">
        <v>14</v>
      </c>
      <c r="G8" s="2" t="s">
        <v>34</v>
      </c>
      <c r="H8" s="2" t="s">
        <v>20</v>
      </c>
      <c r="I8" s="2" t="s">
        <v>16</v>
      </c>
      <c r="J8" s="2" t="s">
        <v>31</v>
      </c>
      <c r="K8" s="2" t="s">
        <v>4</v>
      </c>
      <c r="L8" s="81"/>
      <c r="M8" s="24" t="s">
        <v>5</v>
      </c>
      <c r="N8" s="24" t="s">
        <v>23</v>
      </c>
      <c r="O8" s="76"/>
      <c r="P8" s="76"/>
    </row>
    <row r="9" spans="1:16" s="1" customFormat="1" ht="30.6" customHeight="1" x14ac:dyDescent="0.25">
      <c r="A9" s="24">
        <v>1</v>
      </c>
      <c r="B9" s="24">
        <v>2</v>
      </c>
      <c r="C9" s="25">
        <v>3</v>
      </c>
      <c r="D9" s="25">
        <v>4</v>
      </c>
      <c r="E9" s="25">
        <v>5</v>
      </c>
      <c r="F9" s="2">
        <v>6</v>
      </c>
      <c r="G9" s="2">
        <v>7</v>
      </c>
      <c r="H9" s="2" t="s">
        <v>19</v>
      </c>
      <c r="I9" s="2">
        <v>8</v>
      </c>
      <c r="J9" s="18" t="s">
        <v>21</v>
      </c>
      <c r="K9" s="18" t="s">
        <v>22</v>
      </c>
      <c r="L9" s="22">
        <v>9</v>
      </c>
      <c r="M9" s="24">
        <v>10</v>
      </c>
      <c r="N9" s="24">
        <v>11</v>
      </c>
      <c r="O9" s="15">
        <v>12</v>
      </c>
      <c r="P9" s="15">
        <v>13</v>
      </c>
    </row>
    <row r="10" spans="1:16" ht="54.6" customHeight="1" x14ac:dyDescent="0.25">
      <c r="A10" s="84">
        <v>1</v>
      </c>
      <c r="B10" s="87"/>
      <c r="C10" s="87"/>
      <c r="D10" s="3" t="s">
        <v>6</v>
      </c>
      <c r="E10" s="3"/>
      <c r="F10" s="4"/>
      <c r="G10" s="4"/>
      <c r="H10" s="5"/>
      <c r="I10" s="4"/>
      <c r="J10" s="4"/>
      <c r="K10" s="6"/>
      <c r="L10" s="21"/>
      <c r="M10" s="90"/>
      <c r="N10" s="90"/>
      <c r="O10" s="95"/>
      <c r="P10" s="98"/>
    </row>
    <row r="11" spans="1:16" ht="87" customHeight="1" x14ac:dyDescent="0.25">
      <c r="A11" s="85"/>
      <c r="B11" s="88"/>
      <c r="C11" s="88"/>
      <c r="D11" s="7" t="s">
        <v>7</v>
      </c>
      <c r="E11" s="7"/>
      <c r="F11" s="8"/>
      <c r="G11" s="9"/>
      <c r="H11" s="10"/>
      <c r="I11" s="8"/>
      <c r="J11" s="10"/>
      <c r="K11" s="11"/>
      <c r="L11" s="16"/>
      <c r="M11" s="91"/>
      <c r="N11" s="93"/>
      <c r="O11" s="96"/>
      <c r="P11" s="99"/>
    </row>
    <row r="12" spans="1:16" ht="64.900000000000006" customHeight="1" x14ac:dyDescent="0.25">
      <c r="A12" s="85"/>
      <c r="B12" s="88"/>
      <c r="C12" s="88"/>
      <c r="D12" s="7" t="s">
        <v>8</v>
      </c>
      <c r="E12" s="7"/>
      <c r="F12" s="12"/>
      <c r="G12" s="12"/>
      <c r="H12" s="10"/>
      <c r="I12" s="13"/>
      <c r="J12" s="10"/>
      <c r="K12" s="11"/>
      <c r="L12" s="16"/>
      <c r="M12" s="91"/>
      <c r="N12" s="93"/>
      <c r="O12" s="96"/>
      <c r="P12" s="99"/>
    </row>
    <row r="13" spans="1:16" ht="93.6" customHeight="1" x14ac:dyDescent="0.25">
      <c r="A13" s="85"/>
      <c r="B13" s="88"/>
      <c r="C13" s="88"/>
      <c r="D13" s="7" t="s">
        <v>9</v>
      </c>
      <c r="E13" s="7"/>
      <c r="F13" s="12"/>
      <c r="G13" s="12"/>
      <c r="H13" s="10"/>
      <c r="I13" s="13"/>
      <c r="J13" s="10"/>
      <c r="K13" s="11"/>
      <c r="L13" s="16"/>
      <c r="M13" s="91"/>
      <c r="N13" s="93"/>
      <c r="O13" s="96"/>
      <c r="P13" s="99"/>
    </row>
    <row r="14" spans="1:16" ht="73.150000000000006" customHeight="1" x14ac:dyDescent="0.25">
      <c r="A14" s="85"/>
      <c r="B14" s="88"/>
      <c r="C14" s="88"/>
      <c r="D14" s="14" t="s">
        <v>10</v>
      </c>
      <c r="E14" s="14"/>
      <c r="F14" s="9"/>
      <c r="G14" s="9"/>
      <c r="H14" s="10"/>
      <c r="I14" s="8"/>
      <c r="J14" s="10"/>
      <c r="K14" s="11"/>
      <c r="L14" s="16"/>
      <c r="M14" s="91"/>
      <c r="N14" s="93"/>
      <c r="O14" s="96"/>
      <c r="P14" s="99"/>
    </row>
    <row r="15" spans="1:16" ht="51" customHeight="1" x14ac:dyDescent="0.25">
      <c r="A15" s="86"/>
      <c r="B15" s="89"/>
      <c r="C15" s="89"/>
      <c r="D15" s="14" t="s">
        <v>11</v>
      </c>
      <c r="E15" s="14"/>
      <c r="F15" s="9"/>
      <c r="G15" s="9"/>
      <c r="H15" s="10"/>
      <c r="I15" s="8"/>
      <c r="J15" s="10"/>
      <c r="K15" s="11"/>
      <c r="L15" s="17"/>
      <c r="M15" s="92"/>
      <c r="N15" s="94"/>
      <c r="O15" s="97"/>
      <c r="P15" s="100"/>
    </row>
    <row r="18" spans="2:2" ht="18.75" x14ac:dyDescent="0.3">
      <c r="B18" s="23" t="s">
        <v>28</v>
      </c>
    </row>
    <row r="19" spans="2:2" ht="18.75" x14ac:dyDescent="0.3">
      <c r="B19" s="23"/>
    </row>
    <row r="20" spans="2:2" ht="18.75" x14ac:dyDescent="0.3">
      <c r="B20" s="23" t="s">
        <v>27</v>
      </c>
    </row>
    <row r="21" spans="2:2" ht="18.75" x14ac:dyDescent="0.3">
      <c r="B21" s="23"/>
    </row>
    <row r="22" spans="2:2" ht="18.75" x14ac:dyDescent="0.3">
      <c r="B22" s="23"/>
    </row>
    <row r="23" spans="2:2" ht="18.75" x14ac:dyDescent="0.3">
      <c r="B23" s="23"/>
    </row>
    <row r="24" spans="2:2" ht="18.75" x14ac:dyDescent="0.3">
      <c r="B24" s="23"/>
    </row>
    <row r="25" spans="2:2" ht="18.75" x14ac:dyDescent="0.3">
      <c r="B25" s="23"/>
    </row>
    <row r="26" spans="2:2" ht="18.75" x14ac:dyDescent="0.3">
      <c r="B26" s="23"/>
    </row>
    <row r="27" spans="2:2" ht="18.75" x14ac:dyDescent="0.3">
      <c r="B27" s="23"/>
    </row>
    <row r="28" spans="2:2" ht="18.75" x14ac:dyDescent="0.3">
      <c r="B28" s="23"/>
    </row>
    <row r="29" spans="2:2" ht="18.75" x14ac:dyDescent="0.3">
      <c r="B29" s="23"/>
    </row>
    <row r="30" spans="2:2" ht="18.75" x14ac:dyDescent="0.3">
      <c r="B30" s="23"/>
    </row>
    <row r="31" spans="2:2" ht="18.75" x14ac:dyDescent="0.3">
      <c r="B31" s="23"/>
    </row>
    <row r="32" spans="2:2" ht="18.75" x14ac:dyDescent="0.3">
      <c r="B32" s="23"/>
    </row>
    <row r="33" spans="2:2" ht="18.75" x14ac:dyDescent="0.3">
      <c r="B33" s="23"/>
    </row>
    <row r="34" spans="2:2" ht="18.75" x14ac:dyDescent="0.3">
      <c r="B34" s="23"/>
    </row>
    <row r="35" spans="2:2" ht="18.75" x14ac:dyDescent="0.3">
      <c r="B35" s="23"/>
    </row>
    <row r="36" spans="2:2" ht="18.75" x14ac:dyDescent="0.3">
      <c r="B36" s="23"/>
    </row>
    <row r="37" spans="2:2" ht="18.75" x14ac:dyDescent="0.3">
      <c r="B37" s="23"/>
    </row>
    <row r="38" spans="2:2" ht="18.75" x14ac:dyDescent="0.3">
      <c r="B38" s="23"/>
    </row>
    <row r="39" spans="2:2" ht="18.75" x14ac:dyDescent="0.3">
      <c r="B39" s="23"/>
    </row>
    <row r="40" spans="2:2" ht="18.75" x14ac:dyDescent="0.3">
      <c r="B40" s="23"/>
    </row>
    <row r="41" spans="2:2" ht="18.75" x14ac:dyDescent="0.3">
      <c r="B41" s="23" t="s">
        <v>29</v>
      </c>
    </row>
    <row r="42" spans="2:2" ht="18.75" x14ac:dyDescent="0.3">
      <c r="B42" s="23" t="s">
        <v>30</v>
      </c>
    </row>
  </sheetData>
  <mergeCells count="18">
    <mergeCell ref="P7:P8"/>
    <mergeCell ref="A10:A15"/>
    <mergeCell ref="B10:B15"/>
    <mergeCell ref="C10:C15"/>
    <mergeCell ref="M10:M15"/>
    <mergeCell ref="N10:N15"/>
    <mergeCell ref="O10:O15"/>
    <mergeCell ref="P10:P15"/>
    <mergeCell ref="A5:O5"/>
    <mergeCell ref="A7:A8"/>
    <mergeCell ref="B7:B8"/>
    <mergeCell ref="C7:C8"/>
    <mergeCell ref="D7:D8"/>
    <mergeCell ref="E7:E8"/>
    <mergeCell ref="F7:K7"/>
    <mergeCell ref="L7:L8"/>
    <mergeCell ref="M7:N7"/>
    <mergeCell ref="O7:O8"/>
  </mergeCells>
  <phoneticPr fontId="0" type="noConversion"/>
  <pageMargins left="0.11811023622047245" right="0.11811023622047245" top="0.19685039370078741" bottom="0.19685039370078741" header="0.31496062992125984" footer="0.31496062992125984"/>
  <pageSetup paperSize="9" scale="45"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СВОД </vt:lpstr>
      <vt:lpstr>МП 6</vt:lpstr>
      <vt:lpstr>'СВОД '!Заголовки_для_печати</vt:lpstr>
      <vt:lpstr>'СВОД '!Область_печати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2016-03-03T12:25:16Z</cp:lastPrinted>
  <dcterms:created xsi:type="dcterms:W3CDTF">2006-09-16T00:00:00Z</dcterms:created>
  <dcterms:modified xsi:type="dcterms:W3CDTF">2024-04-25T09:27:54Z</dcterms:modified>
</cp:coreProperties>
</file>